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https://alcaldiabogota-my.sharepoint.com/personal/eeavila_alcaldiabogota_gov_co/Documents/Documentos/Edidier/Laboral/Contratos/Aseo y Cafetería/Contrato nuevo/Ejecución/Facturación/2025/11 noviembre/Financiera/"/>
    </mc:Choice>
  </mc:AlternateContent>
  <xr:revisionPtr revIDLastSave="559" documentId="8_{ED8605BF-F187-4EC9-B60C-FAECC8B47A97}" xr6:coauthVersionLast="47" xr6:coauthVersionMax="47" xr10:uidLastSave="{554BDE3E-1BD3-4BA1-AB73-E3BD9E185163}"/>
  <bookViews>
    <workbookView xWindow="-120" yWindow="-120" windowWidth="29040" windowHeight="15840" activeTab="2" xr2:uid="{00000000-000D-0000-FFFF-FFFF00000000}"/>
  </bookViews>
  <sheets>
    <sheet name="DEFINITIVO" sheetId="14" r:id="rId1"/>
    <sheet name="PRE FACTURA NOVIEMBRE" sheetId="13" r:id="rId2"/>
    <sheet name="INSUMOS POR SEDES" sheetId="16" r:id="rId3"/>
    <sheet name="PERSONAL" sheetId="15" r:id="rId4"/>
    <sheet name="MAQ POR SEDES" sheetId="10" r:id="rId5"/>
  </sheets>
  <definedNames>
    <definedName name="_xlnm._FilterDatabase" localSheetId="0" hidden="1">DEFINITIVO!$A$4:$AP$29</definedName>
    <definedName name="_xlnm._FilterDatabase" localSheetId="4" hidden="1">'MAQ POR SEDES'!$A$1:$X$27</definedName>
    <definedName name="_xlnm._FilterDatabase" localSheetId="3" hidden="1">PERSONAL!$A$5:$M$82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U5" i="14" l="1"/>
  <c r="AT5" i="14"/>
  <c r="D30" i="16"/>
  <c r="E30" i="16"/>
  <c r="F30" i="16"/>
  <c r="G30" i="16"/>
  <c r="H30" i="16"/>
  <c r="I30" i="16"/>
  <c r="J30" i="16"/>
  <c r="K30" i="16"/>
  <c r="L30" i="16"/>
  <c r="M30" i="16"/>
  <c r="N30" i="16"/>
  <c r="O30" i="16"/>
  <c r="P30" i="16"/>
  <c r="Q30" i="16"/>
  <c r="R30" i="16"/>
  <c r="S30" i="16"/>
  <c r="T30" i="16"/>
  <c r="U30" i="16"/>
  <c r="V30" i="16"/>
  <c r="W30" i="16"/>
  <c r="X30" i="16"/>
  <c r="Y30" i="16"/>
  <c r="Z30" i="16"/>
  <c r="AA30" i="16"/>
  <c r="AB30" i="16"/>
  <c r="AC30" i="16"/>
  <c r="AD30" i="16"/>
  <c r="AE30" i="16"/>
  <c r="AF30" i="16"/>
  <c r="AG30" i="16"/>
  <c r="AH30" i="16"/>
  <c r="AI30" i="16"/>
  <c r="AJ30" i="16"/>
  <c r="AK30" i="16"/>
  <c r="AL30" i="16"/>
  <c r="AM30" i="16"/>
  <c r="AN30" i="16"/>
  <c r="AO30" i="16"/>
  <c r="AP30" i="16"/>
  <c r="AQ30" i="16"/>
  <c r="AR30" i="16"/>
  <c r="AS30" i="16"/>
  <c r="AT30" i="16"/>
  <c r="AU30" i="16"/>
  <c r="AV30" i="16"/>
  <c r="AW30" i="16"/>
  <c r="AX30" i="16"/>
  <c r="AY30" i="16"/>
  <c r="AZ30" i="16"/>
  <c r="BA30" i="16"/>
  <c r="BB30" i="16"/>
  <c r="BC30" i="16"/>
  <c r="BD30" i="16"/>
  <c r="BE30" i="16"/>
  <c r="BF30" i="16"/>
  <c r="BG30" i="16"/>
  <c r="BH30" i="16"/>
  <c r="BI30" i="16"/>
  <c r="BJ30" i="16"/>
  <c r="BK30" i="16"/>
  <c r="BL30" i="16"/>
  <c r="BM30" i="16"/>
  <c r="BN30" i="16"/>
  <c r="BO30" i="16"/>
  <c r="BP30" i="16"/>
  <c r="BQ30" i="16"/>
  <c r="BR30" i="16"/>
  <c r="BS30" i="16"/>
  <c r="BT30" i="16"/>
  <c r="BU30" i="16"/>
  <c r="BV30" i="16"/>
  <c r="BW30" i="16"/>
  <c r="BX30" i="16"/>
  <c r="BY30" i="16"/>
  <c r="BZ30" i="16"/>
  <c r="CA30" i="16"/>
  <c r="CB30" i="16"/>
  <c r="CC30" i="16"/>
  <c r="CD30" i="16"/>
  <c r="CE30" i="16"/>
  <c r="CF30" i="16"/>
  <c r="CG30" i="16"/>
  <c r="CH30" i="16"/>
  <c r="CI30" i="16"/>
  <c r="CJ30" i="16"/>
  <c r="CK30" i="16"/>
  <c r="CL30" i="16"/>
  <c r="CM30" i="16"/>
  <c r="CN30" i="16"/>
  <c r="CO30" i="16"/>
  <c r="CP30" i="16"/>
  <c r="CQ30" i="16"/>
  <c r="CR30" i="16"/>
  <c r="CS30" i="16"/>
  <c r="CT30" i="16"/>
  <c r="CU30" i="16"/>
  <c r="CV30" i="16"/>
  <c r="CW30" i="16"/>
  <c r="CX30" i="16"/>
  <c r="CY30" i="16"/>
  <c r="CZ30" i="16"/>
  <c r="C30" i="16"/>
  <c r="R5" i="14"/>
  <c r="AU6" i="14" l="1"/>
  <c r="AU7" i="14"/>
  <c r="AU9" i="14"/>
  <c r="AU10" i="14"/>
  <c r="AU11" i="14"/>
  <c r="AU12" i="14"/>
  <c r="AU13" i="14"/>
  <c r="AU14" i="14"/>
  <c r="AU15" i="14"/>
  <c r="AU16" i="14"/>
  <c r="AU17" i="14"/>
  <c r="AU18" i="14"/>
  <c r="AU19" i="14"/>
  <c r="AU20" i="14"/>
  <c r="AU21" i="14"/>
  <c r="AU22" i="14"/>
  <c r="AU23" i="14"/>
  <c r="AU24" i="14"/>
  <c r="AU25" i="14"/>
  <c r="AU26" i="14"/>
  <c r="AU27" i="14"/>
  <c r="AU28" i="14"/>
  <c r="AU29" i="14"/>
  <c r="AQ5" i="14"/>
  <c r="AD5" i="14"/>
  <c r="DA29" i="16"/>
  <c r="DA28" i="16"/>
  <c r="DA27" i="16"/>
  <c r="DA26" i="16"/>
  <c r="DA25" i="16"/>
  <c r="DA24" i="16"/>
  <c r="DA23" i="16"/>
  <c r="DA22" i="16"/>
  <c r="DA21" i="16"/>
  <c r="DA20" i="16"/>
  <c r="DA19" i="16"/>
  <c r="DA18" i="16"/>
  <c r="DA17" i="16"/>
  <c r="DA16" i="16"/>
  <c r="DA15" i="16"/>
  <c r="DA14" i="16"/>
  <c r="DA13" i="16"/>
  <c r="DA12" i="16"/>
  <c r="DA11" i="16"/>
  <c r="DA10" i="16"/>
  <c r="DA9" i="16"/>
  <c r="DA8" i="16"/>
  <c r="DA7" i="16"/>
  <c r="DA6" i="16"/>
  <c r="DA5" i="16"/>
  <c r="AT3" i="16"/>
  <c r="AS3" i="16"/>
  <c r="AR3" i="16"/>
  <c r="AQ3" i="16"/>
  <c r="AP3" i="16"/>
  <c r="AO3" i="16"/>
  <c r="AN3" i="16"/>
  <c r="AM3" i="16"/>
  <c r="AL3" i="16"/>
  <c r="AK3" i="16"/>
  <c r="AJ3" i="16"/>
  <c r="AI3" i="16"/>
  <c r="AH3" i="16"/>
  <c r="AG3" i="16"/>
  <c r="AF3" i="16"/>
  <c r="AE3" i="16"/>
  <c r="AD3" i="16"/>
  <c r="AC3" i="16"/>
  <c r="AB3" i="16"/>
  <c r="AA3" i="16"/>
  <c r="Z3" i="16"/>
  <c r="Y3" i="16"/>
  <c r="X3" i="16"/>
  <c r="W3" i="16"/>
  <c r="V3" i="16"/>
  <c r="U3" i="16"/>
  <c r="T3" i="16"/>
  <c r="S3" i="16"/>
  <c r="R3" i="16"/>
  <c r="Q3" i="16"/>
  <c r="P3" i="16"/>
  <c r="O3" i="16"/>
  <c r="N3" i="16"/>
  <c r="M3" i="16"/>
  <c r="L3" i="16"/>
  <c r="K3" i="16"/>
  <c r="J3" i="16"/>
  <c r="I3" i="16"/>
  <c r="H3" i="16"/>
  <c r="G3" i="16"/>
  <c r="F3" i="16"/>
  <c r="E3" i="16"/>
  <c r="D3" i="16"/>
  <c r="C3" i="16"/>
  <c r="AU2" i="16"/>
  <c r="AU3" i="16" s="1"/>
  <c r="D81" i="15"/>
  <c r="I81" i="15" s="1"/>
  <c r="J81" i="15" s="1"/>
  <c r="D80" i="15"/>
  <c r="I80" i="15" s="1"/>
  <c r="D79" i="15"/>
  <c r="I79" i="15" s="1"/>
  <c r="D78" i="15"/>
  <c r="I78" i="15" s="1"/>
  <c r="J76" i="15"/>
  <c r="D74" i="15"/>
  <c r="I74" i="15" s="1"/>
  <c r="D73" i="15"/>
  <c r="I73" i="15" s="1"/>
  <c r="J73" i="15" s="1"/>
  <c r="D72" i="15"/>
  <c r="I72" i="15" s="1"/>
  <c r="J72" i="15" s="1"/>
  <c r="K72" i="15" s="1"/>
  <c r="D71" i="15"/>
  <c r="I71" i="15" s="1"/>
  <c r="J71" i="15" s="1"/>
  <c r="K71" i="15" s="1"/>
  <c r="D67" i="15"/>
  <c r="I67" i="15" s="1"/>
  <c r="F66" i="15"/>
  <c r="D66" i="15"/>
  <c r="I66" i="15" s="1"/>
  <c r="J66" i="15" s="1"/>
  <c r="F65" i="15"/>
  <c r="D65" i="15"/>
  <c r="I65" i="15" s="1"/>
  <c r="F64" i="15"/>
  <c r="D64" i="15"/>
  <c r="I64" i="15" s="1"/>
  <c r="F63" i="15"/>
  <c r="D63" i="15"/>
  <c r="I63" i="15" s="1"/>
  <c r="F62" i="15"/>
  <c r="D62" i="15"/>
  <c r="I62" i="15" s="1"/>
  <c r="J62" i="15" s="1"/>
  <c r="F61" i="15"/>
  <c r="D61" i="15"/>
  <c r="I61" i="15" s="1"/>
  <c r="J61" i="15" s="1"/>
  <c r="K61" i="15" s="1"/>
  <c r="F60" i="15"/>
  <c r="D60" i="15"/>
  <c r="I60" i="15" s="1"/>
  <c r="F59" i="15"/>
  <c r="D59" i="15"/>
  <c r="I59" i="15" s="1"/>
  <c r="F58" i="15"/>
  <c r="D58" i="15"/>
  <c r="I58" i="15" s="1"/>
  <c r="J58" i="15" s="1"/>
  <c r="F57" i="15"/>
  <c r="D57" i="15"/>
  <c r="I57" i="15" s="1"/>
  <c r="F56" i="15"/>
  <c r="D56" i="15"/>
  <c r="I56" i="15" s="1"/>
  <c r="F55" i="15"/>
  <c r="D55" i="15"/>
  <c r="I55" i="15" s="1"/>
  <c r="F54" i="15"/>
  <c r="D54" i="15"/>
  <c r="I54" i="15" s="1"/>
  <c r="J54" i="15" s="1"/>
  <c r="F53" i="15"/>
  <c r="D53" i="15"/>
  <c r="I53" i="15" s="1"/>
  <c r="J53" i="15" s="1"/>
  <c r="K53" i="15" s="1"/>
  <c r="F52" i="15"/>
  <c r="D52" i="15"/>
  <c r="I52" i="15" s="1"/>
  <c r="F51" i="15"/>
  <c r="D51" i="15"/>
  <c r="I51" i="15" s="1"/>
  <c r="F50" i="15"/>
  <c r="D50" i="15"/>
  <c r="I50" i="15" s="1"/>
  <c r="J50" i="15" s="1"/>
  <c r="F49" i="15"/>
  <c r="D49" i="15"/>
  <c r="I49" i="15" s="1"/>
  <c r="F48" i="15"/>
  <c r="D48" i="15"/>
  <c r="I48" i="15" s="1"/>
  <c r="F47" i="15"/>
  <c r="D47" i="15"/>
  <c r="I47" i="15" s="1"/>
  <c r="F46" i="15"/>
  <c r="D46" i="15"/>
  <c r="I46" i="15" s="1"/>
  <c r="J46" i="15" s="1"/>
  <c r="F45" i="15"/>
  <c r="D45" i="15"/>
  <c r="I45" i="15" s="1"/>
  <c r="F44" i="15"/>
  <c r="D44" i="15"/>
  <c r="I44" i="15" s="1"/>
  <c r="F40" i="15"/>
  <c r="D40" i="15"/>
  <c r="I40" i="15" s="1"/>
  <c r="J40" i="15" s="1"/>
  <c r="F39" i="15"/>
  <c r="D39" i="15"/>
  <c r="I39" i="15" s="1"/>
  <c r="F38" i="15"/>
  <c r="D38" i="15"/>
  <c r="I38" i="15" s="1"/>
  <c r="F37" i="15"/>
  <c r="D37" i="15"/>
  <c r="I37" i="15" s="1"/>
  <c r="F36" i="15"/>
  <c r="D36" i="15"/>
  <c r="I36" i="15" s="1"/>
  <c r="F35" i="15"/>
  <c r="D35" i="15"/>
  <c r="I35" i="15" s="1"/>
  <c r="J35" i="15" s="1"/>
  <c r="K35" i="15" s="1"/>
  <c r="L35" i="15" s="1"/>
  <c r="F34" i="15"/>
  <c r="D34" i="15"/>
  <c r="I34" i="15" s="1"/>
  <c r="J34" i="15" s="1"/>
  <c r="F33" i="15"/>
  <c r="D33" i="15"/>
  <c r="I33" i="15" s="1"/>
  <c r="F32" i="15"/>
  <c r="D32" i="15"/>
  <c r="I32" i="15" s="1"/>
  <c r="J32" i="15" s="1"/>
  <c r="K32" i="15" s="1"/>
  <c r="F31" i="15"/>
  <c r="D31" i="15"/>
  <c r="I31" i="15" s="1"/>
  <c r="F30" i="15"/>
  <c r="D30" i="15"/>
  <c r="I30" i="15" s="1"/>
  <c r="F29" i="15"/>
  <c r="D29" i="15"/>
  <c r="I29" i="15" s="1"/>
  <c r="F28" i="15"/>
  <c r="D28" i="15"/>
  <c r="I28" i="15" s="1"/>
  <c r="J28" i="15" s="1"/>
  <c r="K28" i="15" s="1"/>
  <c r="L28" i="15" s="1"/>
  <c r="F27" i="15"/>
  <c r="D27" i="15"/>
  <c r="I27" i="15" s="1"/>
  <c r="J27" i="15" s="1"/>
  <c r="F26" i="15"/>
  <c r="D26" i="15"/>
  <c r="I26" i="15" s="1"/>
  <c r="F25" i="15"/>
  <c r="D25" i="15"/>
  <c r="I25" i="15" s="1"/>
  <c r="F24" i="15"/>
  <c r="D24" i="15"/>
  <c r="I24" i="15" s="1"/>
  <c r="F23" i="15"/>
  <c r="D23" i="15"/>
  <c r="I23" i="15" s="1"/>
  <c r="F22" i="15"/>
  <c r="D22" i="15"/>
  <c r="I22" i="15" s="1"/>
  <c r="F21" i="15"/>
  <c r="D21" i="15"/>
  <c r="I21" i="15" s="1"/>
  <c r="J21" i="15" s="1"/>
  <c r="K21" i="15" s="1"/>
  <c r="L21" i="15" s="1"/>
  <c r="F20" i="15"/>
  <c r="D20" i="15"/>
  <c r="I20" i="15" s="1"/>
  <c r="J20" i="15" s="1"/>
  <c r="F19" i="15"/>
  <c r="D19" i="15"/>
  <c r="I19" i="15" s="1"/>
  <c r="F18" i="15"/>
  <c r="D18" i="15"/>
  <c r="I18" i="15" s="1"/>
  <c r="F17" i="15"/>
  <c r="D17" i="15"/>
  <c r="I17" i="15" s="1"/>
  <c r="F16" i="15"/>
  <c r="D16" i="15"/>
  <c r="I16" i="15" s="1"/>
  <c r="F15" i="15"/>
  <c r="D15" i="15"/>
  <c r="I15" i="15" s="1"/>
  <c r="F14" i="15"/>
  <c r="D14" i="15"/>
  <c r="I14" i="15" s="1"/>
  <c r="J14" i="15" s="1"/>
  <c r="F13" i="15"/>
  <c r="D13" i="15"/>
  <c r="I13" i="15" s="1"/>
  <c r="J13" i="15" s="1"/>
  <c r="K13" i="15" s="1"/>
  <c r="F12" i="15"/>
  <c r="D12" i="15"/>
  <c r="I12" i="15" s="1"/>
  <c r="J12" i="15" s="1"/>
  <c r="K12" i="15" s="1"/>
  <c r="F11" i="15"/>
  <c r="D11" i="15"/>
  <c r="I11" i="15" s="1"/>
  <c r="F10" i="15"/>
  <c r="D10" i="15"/>
  <c r="I10" i="15" s="1"/>
  <c r="F9" i="15"/>
  <c r="D9" i="15"/>
  <c r="I9" i="15" s="1"/>
  <c r="J9" i="15" s="1"/>
  <c r="K9" i="15" s="1"/>
  <c r="L9" i="15" s="1"/>
  <c r="F8" i="15"/>
  <c r="D8" i="15"/>
  <c r="I8" i="15" s="1"/>
  <c r="J8" i="15" s="1"/>
  <c r="F7" i="15"/>
  <c r="D7" i="15"/>
  <c r="I7" i="15" s="1"/>
  <c r="F6" i="15"/>
  <c r="D6" i="15"/>
  <c r="I6" i="15" s="1"/>
  <c r="AS30" i="14"/>
  <c r="AS3" i="14" s="1"/>
  <c r="AR30" i="14"/>
  <c r="AR3" i="14" s="1"/>
  <c r="AQ30" i="14"/>
  <c r="AQ3" i="14" s="1"/>
  <c r="AP30" i="14"/>
  <c r="AP3" i="14" s="1"/>
  <c r="AO30" i="14"/>
  <c r="AO3" i="14" s="1"/>
  <c r="AN30" i="14"/>
  <c r="AN3" i="14" s="1"/>
  <c r="AM30" i="14"/>
  <c r="AM3" i="14" s="1"/>
  <c r="AL30" i="14"/>
  <c r="AL3" i="14" s="1"/>
  <c r="AK30" i="14"/>
  <c r="AK3" i="14" s="1"/>
  <c r="AJ30" i="14"/>
  <c r="AJ3" i="14" s="1"/>
  <c r="AI30" i="14"/>
  <c r="AI3" i="14" s="1"/>
  <c r="AH30" i="14"/>
  <c r="AH3" i="14" s="1"/>
  <c r="AG30" i="14"/>
  <c r="AG3" i="14" s="1"/>
  <c r="AF30" i="14"/>
  <c r="AF3" i="14" s="1"/>
  <c r="AE30" i="14"/>
  <c r="AE3" i="14" s="1"/>
  <c r="AD30" i="14"/>
  <c r="AD3" i="14" s="1"/>
  <c r="AC30" i="14"/>
  <c r="AC3" i="14" s="1"/>
  <c r="AB30" i="14"/>
  <c r="AB3" i="14" s="1"/>
  <c r="AA30" i="14"/>
  <c r="AA3" i="14" s="1"/>
  <c r="Z30" i="14"/>
  <c r="Z3" i="14" s="1"/>
  <c r="Y30" i="14"/>
  <c r="Y3" i="14" s="1"/>
  <c r="X30" i="14"/>
  <c r="X3" i="14" s="1"/>
  <c r="W30" i="14"/>
  <c r="W3" i="14" s="1"/>
  <c r="U30" i="14"/>
  <c r="U3" i="14" s="1"/>
  <c r="T30" i="14"/>
  <c r="T3" i="14" s="1"/>
  <c r="S30" i="14"/>
  <c r="S3" i="14" s="1"/>
  <c r="R30" i="14"/>
  <c r="R3" i="14" s="1"/>
  <c r="AU3" i="14" s="1"/>
  <c r="Q30" i="14"/>
  <c r="Q3" i="14" s="1"/>
  <c r="P30" i="14"/>
  <c r="P3" i="14" s="1"/>
  <c r="O30" i="14"/>
  <c r="O3" i="14" s="1"/>
  <c r="N30" i="14"/>
  <c r="N3" i="14" s="1"/>
  <c r="M30" i="14"/>
  <c r="M3" i="14" s="1"/>
  <c r="L30" i="14"/>
  <c r="L3" i="14" s="1"/>
  <c r="K30" i="14"/>
  <c r="K3" i="14" s="1"/>
  <c r="J30" i="14"/>
  <c r="J3" i="14" s="1"/>
  <c r="I30" i="14"/>
  <c r="I3" i="14" s="1"/>
  <c r="H30" i="14"/>
  <c r="H3" i="14" s="1"/>
  <c r="G30" i="14"/>
  <c r="G3" i="14" s="1"/>
  <c r="F30" i="14"/>
  <c r="F3" i="14" s="1"/>
  <c r="E30" i="14"/>
  <c r="E3" i="14" s="1"/>
  <c r="D30" i="14"/>
  <c r="D3" i="14" s="1"/>
  <c r="C30" i="14"/>
  <c r="C3" i="14" s="1"/>
  <c r="AT29" i="14"/>
  <c r="AT28" i="14"/>
  <c r="AT27" i="14"/>
  <c r="AT26" i="14"/>
  <c r="AT25" i="14"/>
  <c r="AT24" i="14"/>
  <c r="AT23" i="14"/>
  <c r="AT22" i="14"/>
  <c r="AT21" i="14"/>
  <c r="AT20" i="14"/>
  <c r="AT19" i="14"/>
  <c r="AT18" i="14"/>
  <c r="AT17" i="14"/>
  <c r="AT16" i="14"/>
  <c r="AT15" i="14"/>
  <c r="AT14" i="14"/>
  <c r="AT13" i="14"/>
  <c r="AT12" i="14"/>
  <c r="AT11" i="14"/>
  <c r="AT10" i="14"/>
  <c r="AT9" i="14"/>
  <c r="AT8" i="14"/>
  <c r="AT7" i="14"/>
  <c r="AT6" i="14"/>
  <c r="V30" i="14"/>
  <c r="V3" i="14" s="1"/>
  <c r="AU2" i="14"/>
  <c r="AT30" i="14" l="1"/>
  <c r="DA30" i="16"/>
  <c r="I21" i="13" s="1"/>
  <c r="J18" i="15"/>
  <c r="K18" i="15" s="1"/>
  <c r="J57" i="15"/>
  <c r="K57" i="15" s="1"/>
  <c r="J38" i="15"/>
  <c r="K38" i="15" s="1"/>
  <c r="J79" i="15"/>
  <c r="K79" i="15" s="1"/>
  <c r="J45" i="15"/>
  <c r="K45" i="15" s="1"/>
  <c r="J49" i="15"/>
  <c r="K49" i="15" s="1"/>
  <c r="J65" i="15"/>
  <c r="K65" i="15" s="1"/>
  <c r="J25" i="15"/>
  <c r="K25" i="15" s="1"/>
  <c r="J7" i="15"/>
  <c r="K7" i="15" s="1"/>
  <c r="K76" i="15"/>
  <c r="L76" i="15" s="1"/>
  <c r="K14" i="15"/>
  <c r="L14" i="15" s="1"/>
  <c r="J15" i="15"/>
  <c r="K15" i="15" s="1"/>
  <c r="K20" i="15"/>
  <c r="L20" i="15" s="1"/>
  <c r="K34" i="15"/>
  <c r="L34" i="15" s="1"/>
  <c r="K50" i="15"/>
  <c r="L50" i="15" s="1"/>
  <c r="L53" i="15"/>
  <c r="K58" i="15"/>
  <c r="L58" i="15" s="1"/>
  <c r="L61" i="15"/>
  <c r="K66" i="15"/>
  <c r="L66" i="15" s="1"/>
  <c r="J10" i="15"/>
  <c r="K10" i="15" s="1"/>
  <c r="J51" i="15"/>
  <c r="K51" i="15" s="1"/>
  <c r="K73" i="15"/>
  <c r="L73" i="15" s="1"/>
  <c r="J29" i="15"/>
  <c r="K29" i="15" s="1"/>
  <c r="L29" i="15" s="1"/>
  <c r="M29" i="15" s="1"/>
  <c r="K40" i="15"/>
  <c r="L40" i="15" s="1"/>
  <c r="M40" i="15" s="1"/>
  <c r="J74" i="15"/>
  <c r="K74" i="15" s="1"/>
  <c r="J26" i="15"/>
  <c r="K26" i="15" s="1"/>
  <c r="L13" i="15"/>
  <c r="I75" i="15"/>
  <c r="K8" i="15"/>
  <c r="L8" i="15" s="1"/>
  <c r="J30" i="15"/>
  <c r="K30" i="15" s="1"/>
  <c r="J33" i="15"/>
  <c r="K33" i="15" s="1"/>
  <c r="K46" i="15"/>
  <c r="L46" i="15" s="1"/>
  <c r="K54" i="15"/>
  <c r="L54" i="15" s="1"/>
  <c r="K62" i="15"/>
  <c r="L62" i="15" s="1"/>
  <c r="J59" i="15"/>
  <c r="K59" i="15" s="1"/>
  <c r="J22" i="15"/>
  <c r="K22" i="15" s="1"/>
  <c r="K27" i="15"/>
  <c r="L27" i="15" s="1"/>
  <c r="M27" i="15" s="1"/>
  <c r="J36" i="15"/>
  <c r="K36" i="15" s="1"/>
  <c r="J47" i="15"/>
  <c r="K47" i="15" s="1"/>
  <c r="J55" i="15"/>
  <c r="K55" i="15" s="1"/>
  <c r="J63" i="15"/>
  <c r="K63" i="15" s="1"/>
  <c r="J67" i="15"/>
  <c r="K67" i="15" s="1"/>
  <c r="J19" i="15"/>
  <c r="K19" i="15" s="1"/>
  <c r="J39" i="15"/>
  <c r="K39" i="15" s="1"/>
  <c r="I82" i="15"/>
  <c r="J78" i="15"/>
  <c r="K78" i="15" s="1"/>
  <c r="K81" i="15"/>
  <c r="L81" i="15" s="1"/>
  <c r="J24" i="15"/>
  <c r="K24" i="15" s="1"/>
  <c r="J80" i="15"/>
  <c r="K80" i="15" s="1"/>
  <c r="I68" i="15"/>
  <c r="L71" i="15"/>
  <c r="J6" i="15"/>
  <c r="K6" i="15" s="1"/>
  <c r="J11" i="15"/>
  <c r="K11" i="15" s="1"/>
  <c r="J16" i="15"/>
  <c r="K16" i="15" s="1"/>
  <c r="J23" i="15"/>
  <c r="K23" i="15" s="1"/>
  <c r="J31" i="15"/>
  <c r="K31" i="15" s="1"/>
  <c r="J37" i="15"/>
  <c r="K37" i="15" s="1"/>
  <c r="I41" i="15"/>
  <c r="J44" i="15"/>
  <c r="K44" i="15" s="1"/>
  <c r="J48" i="15"/>
  <c r="K48" i="15" s="1"/>
  <c r="J52" i="15"/>
  <c r="K52" i="15" s="1"/>
  <c r="J56" i="15"/>
  <c r="K56" i="15" s="1"/>
  <c r="J60" i="15"/>
  <c r="K60" i="15" s="1"/>
  <c r="J64" i="15"/>
  <c r="K64" i="15" s="1"/>
  <c r="J17" i="15"/>
  <c r="K17" i="15" s="1"/>
  <c r="L12" i="15"/>
  <c r="M12" i="15" s="1"/>
  <c r="L32" i="15"/>
  <c r="L72" i="15"/>
  <c r="N23" i="13"/>
  <c r="K20" i="13"/>
  <c r="H20" i="13"/>
  <c r="N20" i="13" s="1"/>
  <c r="K19" i="13"/>
  <c r="H19" i="13"/>
  <c r="N19" i="13" s="1"/>
  <c r="K18" i="13"/>
  <c r="H18" i="13"/>
  <c r="N18" i="13" s="1"/>
  <c r="K17" i="13"/>
  <c r="H17" i="13"/>
  <c r="N17" i="13" s="1"/>
  <c r="K16" i="13"/>
  <c r="H16" i="13"/>
  <c r="N16" i="13" s="1"/>
  <c r="K15" i="13"/>
  <c r="H15" i="13"/>
  <c r="N15" i="13" s="1"/>
  <c r="K14" i="13"/>
  <c r="H14" i="13"/>
  <c r="N14" i="13" s="1"/>
  <c r="K13" i="13"/>
  <c r="H13" i="13"/>
  <c r="N13" i="13" s="1"/>
  <c r="K12" i="13"/>
  <c r="H12" i="13"/>
  <c r="N12" i="13" s="1"/>
  <c r="K11" i="13"/>
  <c r="H11" i="13"/>
  <c r="N11" i="13" s="1"/>
  <c r="K10" i="13"/>
  <c r="H10" i="13"/>
  <c r="N10" i="13" s="1"/>
  <c r="K9" i="13"/>
  <c r="H9" i="13"/>
  <c r="N9" i="13" s="1"/>
  <c r="K8" i="13"/>
  <c r="H8" i="13"/>
  <c r="N8" i="13" s="1"/>
  <c r="K7" i="13"/>
  <c r="H7" i="13"/>
  <c r="N7" i="13" s="1"/>
  <c r="K6" i="13"/>
  <c r="H6" i="13"/>
  <c r="N6" i="13" s="1"/>
  <c r="C27" i="10"/>
  <c r="D27" i="10"/>
  <c r="E27" i="10"/>
  <c r="F27" i="10"/>
  <c r="G27" i="10"/>
  <c r="H27" i="10"/>
  <c r="I27" i="10"/>
  <c r="J27" i="10"/>
  <c r="K27" i="10"/>
  <c r="L27" i="10"/>
  <c r="M27" i="10"/>
  <c r="N27" i="10"/>
  <c r="O27" i="10"/>
  <c r="P27" i="10"/>
  <c r="Q27" i="10"/>
  <c r="R27" i="10"/>
  <c r="S27" i="10"/>
  <c r="T27" i="10"/>
  <c r="U27" i="10"/>
  <c r="V27" i="10"/>
  <c r="W27" i="10"/>
  <c r="B27" i="10"/>
  <c r="L57" i="15" l="1"/>
  <c r="L33" i="15"/>
  <c r="L79" i="15"/>
  <c r="L25" i="15"/>
  <c r="M25" i="15" s="1"/>
  <c r="L38" i="15"/>
  <c r="L64" i="15"/>
  <c r="L15" i="15"/>
  <c r="L65" i="15"/>
  <c r="L22" i="15"/>
  <c r="L60" i="15"/>
  <c r="L17" i="15"/>
  <c r="L80" i="15"/>
  <c r="L49" i="15"/>
  <c r="L31" i="15"/>
  <c r="L45" i="15"/>
  <c r="L39" i="15"/>
  <c r="M39" i="15" s="1"/>
  <c r="L36" i="15"/>
  <c r="M36" i="15" s="1"/>
  <c r="L24" i="15"/>
  <c r="M24" i="15" s="1"/>
  <c r="L26" i="15"/>
  <c r="M26" i="15" s="1"/>
  <c r="M20" i="15"/>
  <c r="L7" i="15"/>
  <c r="L18" i="15"/>
  <c r="M34" i="15"/>
  <c r="L19" i="15"/>
  <c r="M19" i="15" s="1"/>
  <c r="L55" i="15"/>
  <c r="L74" i="15"/>
  <c r="L51" i="15"/>
  <c r="L78" i="15"/>
  <c r="L67" i="15"/>
  <c r="L52" i="15"/>
  <c r="J75" i="15"/>
  <c r="K75" i="15" s="1"/>
  <c r="L37" i="15"/>
  <c r="J41" i="15"/>
  <c r="K41" i="15" s="1"/>
  <c r="J68" i="15"/>
  <c r="K68" i="15" s="1"/>
  <c r="L48" i="15"/>
  <c r="L47" i="15"/>
  <c r="L11" i="15"/>
  <c r="L30" i="15"/>
  <c r="L23" i="15"/>
  <c r="I84" i="15"/>
  <c r="J82" i="15"/>
  <c r="K82" i="15" s="1"/>
  <c r="L56" i="15"/>
  <c r="L44" i="15"/>
  <c r="L63" i="15"/>
  <c r="L59" i="15"/>
  <c r="L16" i="15"/>
  <c r="L10" i="15"/>
  <c r="M10" i="15" s="1"/>
  <c r="M17" i="15"/>
  <c r="L6" i="15"/>
  <c r="O20" i="13"/>
  <c r="M30" i="15" l="1"/>
  <c r="M33" i="15"/>
  <c r="M28" i="15"/>
  <c r="M31" i="15"/>
  <c r="M38" i="15"/>
  <c r="M21" i="15"/>
  <c r="M11" i="15"/>
  <c r="M18" i="15"/>
  <c r="L82" i="15"/>
  <c r="L41" i="15"/>
  <c r="M8" i="15"/>
  <c r="L75" i="15"/>
  <c r="L68" i="15"/>
  <c r="M23" i="15"/>
  <c r="M16" i="15"/>
  <c r="M41" i="15" l="1"/>
  <c r="X3" i="10" l="1"/>
  <c r="X4" i="10"/>
  <c r="X5" i="10"/>
  <c r="X6" i="10"/>
  <c r="X7" i="10"/>
  <c r="X8" i="10"/>
  <c r="X9" i="10"/>
  <c r="X10" i="10"/>
  <c r="X11" i="10"/>
  <c r="X12" i="10"/>
  <c r="X13" i="10"/>
  <c r="X14" i="10"/>
  <c r="X15" i="10"/>
  <c r="X16" i="10"/>
  <c r="X17" i="10"/>
  <c r="X18" i="10"/>
  <c r="X19" i="10"/>
  <c r="X20" i="10"/>
  <c r="X21" i="10"/>
  <c r="X22" i="10"/>
  <c r="X23" i="10"/>
  <c r="X24" i="10"/>
  <c r="X25" i="10"/>
  <c r="X26" i="10"/>
  <c r="X2" i="10"/>
  <c r="X27" i="10" l="1"/>
  <c r="I22" i="13" s="1"/>
  <c r="K22" i="13" l="1"/>
  <c r="N22" i="13" s="1"/>
  <c r="J22" i="13"/>
  <c r="K21" i="13"/>
  <c r="N21" i="13" s="1"/>
  <c r="J21" i="13"/>
  <c r="N25" i="13" l="1"/>
  <c r="N27" i="13" l="1"/>
  <c r="N26" i="13"/>
  <c r="N28" i="13" l="1"/>
</calcChain>
</file>

<file path=xl/sharedStrings.xml><?xml version="1.0" encoding="utf-8"?>
<sst xmlns="http://schemas.openxmlformats.org/spreadsheetml/2006/main" count="549" uniqueCount="318">
  <si>
    <t>CODIGO SEDE</t>
  </si>
  <si>
    <t>O2120201002032381302</t>
  </si>
  <si>
    <t>O2120201002032382103</t>
  </si>
  <si>
    <t>O2120201002032391101</t>
  </si>
  <si>
    <t>O2120201002032399921</t>
  </si>
  <si>
    <t>O2120201002042441001</t>
  </si>
  <si>
    <t>O2120201002072719007</t>
  </si>
  <si>
    <t>O2120201002072719009</t>
  </si>
  <si>
    <t>O2120201002072732007</t>
  </si>
  <si>
    <t>O2120201002072792104</t>
  </si>
  <si>
    <t>O2120201002082823803</t>
  </si>
  <si>
    <t>O2120201003013191409</t>
  </si>
  <si>
    <t>O2120201003023213101</t>
  </si>
  <si>
    <t>O2120201003023213102</t>
  </si>
  <si>
    <t>O2120201003023219303</t>
  </si>
  <si>
    <t>O2120201003023219304</t>
  </si>
  <si>
    <t>O2120201003023219907</t>
  </si>
  <si>
    <t>O2120201003033335001</t>
  </si>
  <si>
    <t>O2120201003033335004</t>
  </si>
  <si>
    <t>O2120201003043113</t>
  </si>
  <si>
    <t>O2120201003043424014</t>
  </si>
  <si>
    <t>O2120201003043466401</t>
  </si>
  <si>
    <t>O2120201003053532101</t>
  </si>
  <si>
    <t>O2120201003053532103</t>
  </si>
  <si>
    <t>O2120201003053532104</t>
  </si>
  <si>
    <t>O2120201003053532105</t>
  </si>
  <si>
    <t>O2120201003053532201</t>
  </si>
  <si>
    <t>O2120201003053532</t>
  </si>
  <si>
    <t>O2120201003053532204</t>
  </si>
  <si>
    <t>O2120201003053533102</t>
  </si>
  <si>
    <t>O2120201003053533202</t>
  </si>
  <si>
    <t>O2120201003053549945</t>
  </si>
  <si>
    <t>O2120201003063641001</t>
  </si>
  <si>
    <t>O2120201003063694012</t>
  </si>
  <si>
    <t>O2120201003063694016</t>
  </si>
  <si>
    <t>O2120201003073719199</t>
  </si>
  <si>
    <t>O2120201003073719305</t>
  </si>
  <si>
    <t>O2120201003073722101</t>
  </si>
  <si>
    <t>O2120201003083899302</t>
  </si>
  <si>
    <t>O2120201003083899303</t>
  </si>
  <si>
    <t>O2120201004024291231</t>
  </si>
  <si>
    <t>O21202020070373122</t>
  </si>
  <si>
    <t>O21202020070373230</t>
  </si>
  <si>
    <t>O21202020080585330</t>
  </si>
  <si>
    <t>RUBRO</t>
  </si>
  <si>
    <t>Precio Unitario con Descuento</t>
  </si>
  <si>
    <t>Total</t>
  </si>
  <si>
    <t>Jabón para loza 1 (Compra)</t>
  </si>
  <si>
    <t>Jabón abrasivo (Compra)</t>
  </si>
  <si>
    <t>Jabón de tocador 2 (Compra)</t>
  </si>
  <si>
    <t>Jabón de dispensador para manos 2 (Compra)</t>
  </si>
  <si>
    <t>Limpiador multiusos 1 (Compra)</t>
  </si>
  <si>
    <t>Líquido desengrasante (Compra)</t>
  </si>
  <si>
    <t>Pastilla desinfectante para sanitario (Compra)</t>
  </si>
  <si>
    <t>Líquido para limpiar vidrios 1 (Compra)</t>
  </si>
  <si>
    <t>Blanqueador o hipoclorito 1 (Compra)</t>
  </si>
  <si>
    <t>Creolina 2 (Compra)</t>
  </si>
  <si>
    <t>Cera polimérica (Compra)</t>
  </si>
  <si>
    <t>Sellante para pisos (Compra)</t>
  </si>
  <si>
    <t>Mantenedor de pisos (Compra)</t>
  </si>
  <si>
    <t>Removedor de cera (Compra)</t>
  </si>
  <si>
    <t>Jabón neutro para pisos 1 (Compra)</t>
  </si>
  <si>
    <t>Varsol ecológico 2 (Compra)</t>
  </si>
  <si>
    <t>Ambientador 1 (Compra)</t>
  </si>
  <si>
    <t>Ambientador 2 (Compra)</t>
  </si>
  <si>
    <t>Insecticida 1 (Compra)</t>
  </si>
  <si>
    <t>Insecticida 2 (Compra)</t>
  </si>
  <si>
    <t>Limpiones 1 (Compra)</t>
  </si>
  <si>
    <t>Bayetilla 1 (Compra)</t>
  </si>
  <si>
    <t>Bayetilla 2 (Compra)</t>
  </si>
  <si>
    <t>Paño absorbente multiusos 1 (Compra)</t>
  </si>
  <si>
    <t>Esponjilla 1 (Compra)</t>
  </si>
  <si>
    <t>Esponjilla 2 (Compra)</t>
  </si>
  <si>
    <t>Esponjilla 3 (Compra)</t>
  </si>
  <si>
    <t>Esponjilla 4 (Compra)</t>
  </si>
  <si>
    <t>Esponjilla 5 (Compra)</t>
  </si>
  <si>
    <t>Escoba 3 (Compra)</t>
  </si>
  <si>
    <t>Mango metálico escoba 1 (Compra)</t>
  </si>
  <si>
    <t>Cepillos 2 (Compra)</t>
  </si>
  <si>
    <t>Trapero 3 (Compra)</t>
  </si>
  <si>
    <t>Mango metálico trapero (Compra)</t>
  </si>
  <si>
    <t>Cepillo para sanitario (churrusco) (Compra)</t>
  </si>
  <si>
    <t>Pads 1 (Compra)</t>
  </si>
  <si>
    <t>Pads 2 (Compra)</t>
  </si>
  <si>
    <t>Pads 3 (Compra)</t>
  </si>
  <si>
    <t>Pads 4 (Compra)</t>
  </si>
  <si>
    <t>Bolsas plásticas 1 (Compra)</t>
  </si>
  <si>
    <t>Bolsas plásticas 15 (Compra)</t>
  </si>
  <si>
    <t>Bolsas plásticas 17 (Compra)</t>
  </si>
  <si>
    <t>Bolsas plásticas 21 (Compra)</t>
  </si>
  <si>
    <t>Bolsas plásticas 22 (Compra)</t>
  </si>
  <si>
    <t>Bolsas plásticas 23 (Compra)</t>
  </si>
  <si>
    <t>Guantes 7 (Compra)</t>
  </si>
  <si>
    <t>Guantes 9 (Compra)</t>
  </si>
  <si>
    <t>Papel higiénico 1 (Compra)</t>
  </si>
  <si>
    <t>Papel higiénico 3 (Compra)</t>
  </si>
  <si>
    <t>Toallas para manos 6 (Compra)</t>
  </si>
  <si>
    <t>Toallas para manos 7 (Compra)</t>
  </si>
  <si>
    <t>Vasos biodegradables 2 (Compra)</t>
  </si>
  <si>
    <t>Vasos biodegradables 3 (Compra)</t>
  </si>
  <si>
    <t>Mezclador 1 (Compra)</t>
  </si>
  <si>
    <t>Servilleta papel (Compra)</t>
  </si>
  <si>
    <t>Filtro para greca 1 (Compra)</t>
  </si>
  <si>
    <t>Filtro para greca 2 (Compra)</t>
  </si>
  <si>
    <t>Termo para café 2 (Compra)</t>
  </si>
  <si>
    <t>Café 1 (Compra)</t>
  </si>
  <si>
    <t>Crema para café (Compra)</t>
  </si>
  <si>
    <t>Azúcar 1 (Compra)</t>
  </si>
  <si>
    <t>Agua potable 4 (Compra)</t>
  </si>
  <si>
    <t>Brillador 1 (Compra)</t>
  </si>
  <si>
    <t>Repuestos brillador 1 (Compra)</t>
  </si>
  <si>
    <t>Repuestos brillador 2 (Compra)</t>
  </si>
  <si>
    <t>Destapador para sanitario (chupa) (Compra)</t>
  </si>
  <si>
    <t>Rastrillo 2 (Compra)</t>
  </si>
  <si>
    <t>Recogedor de basura 1 (Compra)</t>
  </si>
  <si>
    <t>Atomizadores (Compra)</t>
  </si>
  <si>
    <t>Haraganes 2  (Compra)</t>
  </si>
  <si>
    <t>Balde (Compra)</t>
  </si>
  <si>
    <t>VALOR DISPONIBLE</t>
  </si>
  <si>
    <t>O2120201002032352</t>
  </si>
  <si>
    <t>TOTAL DESPUES DE PAGO</t>
  </si>
  <si>
    <t>Jabón para loza 3 (Compra)</t>
  </si>
  <si>
    <t>Jabón en barra azul (Compra)</t>
  </si>
  <si>
    <t>Limpiador desinfectante para pisos (Compra)</t>
  </si>
  <si>
    <t>Champú para alfombras y tapizados 1 (Compra)</t>
  </si>
  <si>
    <t>Líquido cubre rasguños para madera (Compra)</t>
  </si>
  <si>
    <t>Brillametal en crema (Compra)</t>
  </si>
  <si>
    <t>Toalla en tela blanca para pisos por metro (repuesto de haraganes) (Compra)</t>
  </si>
  <si>
    <t>Escoba 4 (Compra)</t>
  </si>
  <si>
    <t>Mango madera escoba 1 (Compra)</t>
  </si>
  <si>
    <t>Cepillos 3 (Compra)</t>
  </si>
  <si>
    <t>Boneth 1 (Compra)</t>
  </si>
  <si>
    <t>Boneth 2 (Compra)</t>
  </si>
  <si>
    <t>Bolsas plásticas 16 (Compra)</t>
  </si>
  <si>
    <t>Guantes 1 (Compra)</t>
  </si>
  <si>
    <t>Guantes 2 (Compra)</t>
  </si>
  <si>
    <t>Guantes 4 (Compra)</t>
  </si>
  <si>
    <t>Guantes 6 (Compra)</t>
  </si>
  <si>
    <t>Pañuelos (Compra)</t>
  </si>
  <si>
    <t>Vasos biodegradables 1 (Compra)</t>
  </si>
  <si>
    <t>Churrusco para tubos de greca (Compra)</t>
  </si>
  <si>
    <t>Azúcar 3 (Compra)</t>
  </si>
  <si>
    <t>Válvula dispensadora para botellón de agua (Compra)</t>
  </si>
  <si>
    <t>Cepillo para paredes y techos (Compra)</t>
  </si>
  <si>
    <t>Brillador 2 (Compra)</t>
  </si>
  <si>
    <t>Plumero o limpia polvo (Compra)</t>
  </si>
  <si>
    <t>Haraganes 4  (Compra)</t>
  </si>
  <si>
    <t>Balde (Arrendamiento)</t>
  </si>
  <si>
    <t>Terno para café  (Arrendamiento)</t>
  </si>
  <si>
    <t>Bandeja 1 (Arrendamiento)</t>
  </si>
  <si>
    <t>Bandeja 2 (Arrendamiento)</t>
  </si>
  <si>
    <t>Olleta (Arrendamiento)</t>
  </si>
  <si>
    <t>Soporte para Botellón de agua (Compra)</t>
  </si>
  <si>
    <t>Carro exprimidor de trapero 2 (Arrendamiento)</t>
  </si>
  <si>
    <t>Carro de bebidas (Arrendamiento)</t>
  </si>
  <si>
    <t>Escalera 2 (Arrendamiento)</t>
  </si>
  <si>
    <t>Escalera de tipo industrial (Arrendamiento)</t>
  </si>
  <si>
    <t>Mangueras 3 (Arrendamiento)</t>
  </si>
  <si>
    <t>Greca para tintos 3 (Arrendamiento)</t>
  </si>
  <si>
    <t>Horno microondas de tipo industrial (Arrendamiento)</t>
  </si>
  <si>
    <t>Estufa 1 (Arrendamiento)</t>
  </si>
  <si>
    <t>Aspiradora 2 (Arrendamiento)</t>
  </si>
  <si>
    <t>Lavabrilladora de pisos 1 (Arrendamiento)</t>
  </si>
  <si>
    <t>Brilladora de alta revolución (Arrendamiento)</t>
  </si>
  <si>
    <t>Hidrolavadora Industrial (Arrendamiento)</t>
  </si>
  <si>
    <t>Sopladora de hojas (Arrendamiento)</t>
  </si>
  <si>
    <t>Cortadora de cesped  (Arrendamiento)</t>
  </si>
  <si>
    <t>Guadañas (Arrendamiento)</t>
  </si>
  <si>
    <t xml:space="preserve">Nombre del Proveedor: </t>
  </si>
  <si>
    <t>Paquete de Servicios</t>
  </si>
  <si>
    <t>Item</t>
  </si>
  <si>
    <t>Categoría</t>
  </si>
  <si>
    <t>Servicio</t>
  </si>
  <si>
    <t>Característica 1</t>
  </si>
  <si>
    <t>Disponibilidad</t>
  </si>
  <si>
    <t>Cantidad</t>
  </si>
  <si>
    <t>Nuevo precio cláusula 8</t>
  </si>
  <si>
    <t>Servicio de Personal</t>
  </si>
  <si>
    <t>Operario de aseo y cafetería</t>
  </si>
  <si>
    <t>Tiempo Completo</t>
  </si>
  <si>
    <t>Operario de mantenimiento</t>
  </si>
  <si>
    <t>Jardinero</t>
  </si>
  <si>
    <t>Coordinador de tiempo completo</t>
  </si>
  <si>
    <t>1. Si requiere agregue o elimine filas</t>
  </si>
  <si>
    <t>O2120201004024299</t>
  </si>
  <si>
    <t>Tapabocas Desechable (Compra)</t>
  </si>
  <si>
    <t>Aromática con panela 2 (Compra)</t>
  </si>
  <si>
    <t>Aromática de fruta 2 (Compra)</t>
  </si>
  <si>
    <t>Combustible  (Compra)</t>
  </si>
  <si>
    <t>TOTAL INSUMOS POR SEDE</t>
  </si>
  <si>
    <t>Señales peatonales de prevención y atención 3 (Arrendamiento)</t>
  </si>
  <si>
    <t>Extensión eléctrica 2 (Arrendamiento)</t>
  </si>
  <si>
    <t>TOTAL ARRENDAMIENTOS POR SEDE</t>
  </si>
  <si>
    <t>Regional/Sede</t>
  </si>
  <si>
    <t>Dias Trab.</t>
  </si>
  <si>
    <t>Valor Mensual / Valor X Unidad</t>
  </si>
  <si>
    <t>Valor Dia</t>
  </si>
  <si>
    <t>Recargo por Trabajo nocturno, extra, dominical y festivo</t>
  </si>
  <si>
    <t>Recargo por dotación especial</t>
  </si>
  <si>
    <t>Valor Total</t>
  </si>
  <si>
    <t xml:space="preserve">VALOR OPERARIOS ASEO Y CAFETERIA TIEMPO COMPLETO </t>
  </si>
  <si>
    <t>Cantidad Op</t>
  </si>
  <si>
    <t>TOTAL OPERARIOS TIEMPO COMPLETO</t>
  </si>
  <si>
    <t>SEDE 1 - MANZANA LIEVANO - ALCALDÍA MAYOR</t>
  </si>
  <si>
    <t xml:space="preserve">SEDE 2- DIRECCIÓN DISTRITAL DE ARCHIVO DE  BOGOTA </t>
  </si>
  <si>
    <t>SEDE 3 - IMPRENTA DISTRITAL</t>
  </si>
  <si>
    <t xml:space="preserve">SEDE 4 - SEDE ALTERNA RESTREPO </t>
  </si>
  <si>
    <t xml:space="preserve">SEDE 5 - SUPERCADE CAD CARRERA </t>
  </si>
  <si>
    <t xml:space="preserve">SEDE 6 - SUPERCADE AMERICAS </t>
  </si>
  <si>
    <t xml:space="preserve">SEDE 7 - SUPERCADE BOSA </t>
  </si>
  <si>
    <t xml:space="preserve">SEDE 8 - SUPERCADE CALLE 13 </t>
  </si>
  <si>
    <t xml:space="preserve">SEDE 9 - SUPERCADE 20 DE JULIO </t>
  </si>
  <si>
    <t xml:space="preserve">SEDE 10 - SUPERCADE MANITAS </t>
  </si>
  <si>
    <t xml:space="preserve">SEDE 11 - SUPERCADE SUBA </t>
  </si>
  <si>
    <t>SEDE 12 - SUPERCADE SOCIAL</t>
  </si>
  <si>
    <t xml:space="preserve">SEDE 13 - CADE SERVITA </t>
  </si>
  <si>
    <t xml:space="preserve">SEDE 14 - CADE LA VICTORIA </t>
  </si>
  <si>
    <t xml:space="preserve">SEDE 15 - CADE LA GAITANA </t>
  </si>
  <si>
    <t xml:space="preserve">SEDE 16 - SUPERCADE ENGATIVA </t>
  </si>
  <si>
    <t xml:space="preserve">SEDE 17 - CADE LOS LUCEROS </t>
  </si>
  <si>
    <t xml:space="preserve">SEDE 18 - CENTRO DE MEMORIA, PAZ Y RECONCILIACIÓN </t>
  </si>
  <si>
    <t xml:space="preserve">SEDE 19 - CENTRO DE ENCUENTRO BOSA </t>
  </si>
  <si>
    <t xml:space="preserve">SEDE 20 - CENTRO DE ENCUENTRO CHAPINERO </t>
  </si>
  <si>
    <t xml:space="preserve">SEDE 21 - CENTRO DE ENCUENTRO CIUDAD BOLIVAR </t>
  </si>
  <si>
    <t xml:space="preserve">SEDE 22 - CENTRO DE ENCUENTRO KENNEDY PATIO BONITO </t>
  </si>
  <si>
    <t xml:space="preserve">SEDE 23 - CENTRO DE ENCUENTRO RAFAEL URIBE </t>
  </si>
  <si>
    <t xml:space="preserve">SEDE 24 - CENTRO DE ENCUENTRO SUBA </t>
  </si>
  <si>
    <t>SEDE 25 - SEDE YOMASA</t>
  </si>
  <si>
    <t>ZV SERVIASEAMOS UNION TEMPORAL</t>
  </si>
  <si>
    <t>VALOR OPERARIOS MANTENIMIENTO TIEMPO COMPLETO</t>
  </si>
  <si>
    <t>VALOR OPERARIOS JARDINERIA TIEMPO COMPLETO</t>
  </si>
  <si>
    <t>VALOR COORDINADOR TIEMPO COMPLETO</t>
  </si>
  <si>
    <t>TOTAL PERSONAL</t>
  </si>
  <si>
    <t>Días laborados</t>
  </si>
  <si>
    <t>TOTALPERSONAL</t>
  </si>
  <si>
    <t>Bienes de Aseo y Cafetería</t>
  </si>
  <si>
    <t>Insumos</t>
  </si>
  <si>
    <t>Maquinaria</t>
  </si>
  <si>
    <t>Subtotal</t>
  </si>
  <si>
    <t>% AIU</t>
  </si>
  <si>
    <t>IVA</t>
  </si>
  <si>
    <t>O2120201003043413999</t>
  </si>
  <si>
    <t>O2120201002032352001</t>
  </si>
  <si>
    <t>O2120201004024299201</t>
  </si>
  <si>
    <t>O2120201003053532212</t>
  </si>
  <si>
    <t>SEDE - PRODUCTO</t>
  </si>
  <si>
    <t>Centro de Costos</t>
  </si>
  <si>
    <t>Agua purificada (envasada)</t>
  </si>
  <si>
    <t>Alcoholes n.c.p.</t>
  </si>
  <si>
    <t>Aplicadores, bajalenguas y otros para usos higiénicos,  de madera</t>
  </si>
  <si>
    <t>Azúcar refinada</t>
  </si>
  <si>
    <t>Bolsas de material plástico sin impresión</t>
  </si>
  <si>
    <t>Café molido</t>
  </si>
  <si>
    <t>Cepillos para lavar o fregar</t>
  </si>
  <si>
    <t>Ceras para pisos</t>
  </si>
  <si>
    <t>Desinfectantes</t>
  </si>
  <si>
    <t>Detergentes en polvo</t>
  </si>
  <si>
    <t>Envases n.c.p. de vidrio</t>
  </si>
  <si>
    <t>Escobas</t>
  </si>
  <si>
    <t>Esponjas y esponjillas metálicas</t>
  </si>
  <si>
    <t>Filtros de algodón</t>
  </si>
  <si>
    <t>Filtros de material textil, 
para usos técnicos e industriales</t>
  </si>
  <si>
    <t>Guantes de fibras artificiales 
y sintéticas</t>
  </si>
  <si>
    <t>Hipoclorito de sodio</t>
  </si>
  <si>
    <t>Jabones de tocador</t>
  </si>
  <si>
    <t>Jabones en pasta para lavar</t>
  </si>
  <si>
    <t>Jabones industriales</t>
  </si>
  <si>
    <t>Jabones líquidos para lavar</t>
  </si>
  <si>
    <t>Mangos metálicos</t>
  </si>
  <si>
    <t>Paños absorbentes desechables 
para uso doméstico</t>
  </si>
  <si>
    <t>Pañuelos de papel</t>
  </si>
  <si>
    <t>Papel del tipo utilizado para  
papel higiénico</t>
  </si>
  <si>
    <t>Papel para servilletas, toallas y similares</t>
  </si>
  <si>
    <t>Preparaciones para limpiar vidrios</t>
  </si>
  <si>
    <t>Preparaciones para limpieza y desengrase</t>
  </si>
  <si>
    <t>Productos aromáticos diversos</t>
  </si>
  <si>
    <t>Productos químicos especiales 
para tratamiento de pisos</t>
  </si>
  <si>
    <t>Purificadores líquidos de ambiente</t>
  </si>
  <si>
    <t>Recipientes de material plástico-canecas para la basura</t>
  </si>
  <si>
    <t>Recogedores plásticos de basura</t>
  </si>
  <si>
    <t>Solventes para insecticida</t>
  </si>
  <si>
    <t>Té elaborado</t>
  </si>
  <si>
    <t>Toallas de papel</t>
  </si>
  <si>
    <t>Varsol-disolvente núm. 4</t>
  </si>
  <si>
    <t>Vasos y jarros de vidrio</t>
  </si>
  <si>
    <t>Vajillas de loza-pedernal</t>
  </si>
  <si>
    <t>Vasos de papel o cartón</t>
  </si>
  <si>
    <t>Servicios de arrendamiento o de alquiler de maquinaria y equipo de construcción sin operario</t>
  </si>
  <si>
    <t>Servicios de arrendamiento sin opción de compra de muebles y otros aparatos domésticos</t>
  </si>
  <si>
    <t>Servicios de limpieza general</t>
  </si>
  <si>
    <t>TOTAL</t>
  </si>
  <si>
    <t>PRUEBA</t>
  </si>
  <si>
    <t>Suma de SEDE 1 - MANZANA LIEVANO - ALCALDÍA MAYOR</t>
  </si>
  <si>
    <t xml:space="preserve">Suma de SEDE 2- DIRECCIÓN DISTRITAL DE ARCHIVO DE  BOGOTA </t>
  </si>
  <si>
    <t>Suma de SEDE 3 - IMPRENTA DISTRITAL</t>
  </si>
  <si>
    <t xml:space="preserve">Suma de SEDE 4 - SEDE ALTERNA RESTREPO </t>
  </si>
  <si>
    <t xml:space="preserve">Suma de SEDE 5 - SUPERCADE CAD CARRERA </t>
  </si>
  <si>
    <t xml:space="preserve">Suma de SEDE 6 - SUPERCADE AMERICAS </t>
  </si>
  <si>
    <t xml:space="preserve">Suma de SEDE 7 - SUPERCADE BOSA </t>
  </si>
  <si>
    <t xml:space="preserve">Suma de SEDE 8 - SUPERCADE CALLE 13 </t>
  </si>
  <si>
    <t xml:space="preserve">Suma de SEDE 9 - SUPERCADE 20 DE JULIO </t>
  </si>
  <si>
    <t xml:space="preserve">Suma de SEDE 10 - SUPERCADE MANITAS </t>
  </si>
  <si>
    <t xml:space="preserve">Suma de SEDE 11 - SUPERCADE SUBA </t>
  </si>
  <si>
    <t>Suma de SEDE 12 - SUPERCADE SOCIAL</t>
  </si>
  <si>
    <t xml:space="preserve">Suma de SEDE 13 - CADE SERVITA </t>
  </si>
  <si>
    <t xml:space="preserve">Suma de SEDE 14 - CADE LA VICTORIA </t>
  </si>
  <si>
    <t xml:space="preserve">Suma de SEDE 15 - CADE LA GAITANA </t>
  </si>
  <si>
    <t xml:space="preserve">Suma de SEDE 16 - SUPERCADE ENGATIVA </t>
  </si>
  <si>
    <t xml:space="preserve">Suma de SEDE 17 - CADE LOS LUCEROS </t>
  </si>
  <si>
    <t xml:space="preserve">Suma de SEDE 18 - CENTRO DE MEMORIA, PAZ Y RECONCILIACIÓN </t>
  </si>
  <si>
    <t xml:space="preserve">Suma de SEDE 19 - CENTRO DE ENCUENTRO BOSA </t>
  </si>
  <si>
    <t xml:space="preserve">Suma de SEDE 20 - CENTRO DE ENCUENTRO CHAPINERO </t>
  </si>
  <si>
    <t xml:space="preserve">Suma de SEDE 21 - CENTRO DE ENCUENTRO CIUDAD BOLIVAR </t>
  </si>
  <si>
    <t xml:space="preserve">Suma de SEDE 22 - CENTRO DE ENCUENTRO KENNEDY PATIO BONITO </t>
  </si>
  <si>
    <t xml:space="preserve">Suma de SEDE 23 - CENTRO DE ENCUENTRO RAFAEL URIBE </t>
  </si>
  <si>
    <t xml:space="preserve">Suma de SEDE 24 - CENTRO DE ENCUENTRO SUBA </t>
  </si>
  <si>
    <t xml:space="preserve">Suma de SEDE 25 - CENTRO DE ENCUENTRO  - CADE YOMASA </t>
  </si>
  <si>
    <t>Bienes de Aseo y Cafetería ( Maquinaria)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</si>
</sst>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 #,##0.00_-;\-&quot;$&quot;\ * #,##0.00_-;_-&quot;$&quot;\ * &quot;-&quot;??_-;_-@_-"/>
    <numFmt numFmtId="43" formatCode="_-* #,##0.00_-;\-* #,##0.00_-;_-* &quot;-&quot;??_-;_-@_-"/>
    <numFmt numFmtId="164" formatCode="_-&quot;$&quot;\ * #,##0_-;\-&quot;$&quot;\ * #,##0_-;_-&quot;$&quot;\ * &quot;-&quot;??_-;_-@_-"/>
    <numFmt numFmtId="165" formatCode="_-* #,##0_-;\-* #,##0_-;_-* &quot;-&quot;??_-;_-@_-"/>
    <numFmt numFmtId="166" formatCode="&quot;$&quot;#,##0.00"/>
    <numFmt numFmtId="167" formatCode="_ * #,##0_ ;_ * \-#,##0_ ;_ * &quot;-&quot;_ ;_ @_ "/>
  </numFmts>
  <fonts count="25" x14ac:knownFonts="1">
    <font>
      <sz val="11"/>
      <color theme="1"/>
      <name val="Aptos Narrow"/>
      <family val="2"/>
      <scheme val="minor"/>
    </font>
    <font>
      <sz val="11"/>
      <color theme="1"/>
      <name val="Aptos Narrow"/>
      <family val="2"/>
      <scheme val="minor"/>
    </font>
    <font>
      <b/>
      <sz val="11"/>
      <color theme="1"/>
      <name val="Aptos Narrow"/>
      <family val="2"/>
      <scheme val="minor"/>
    </font>
    <font>
      <sz val="11"/>
      <color theme="1"/>
      <name val="Arial"/>
      <family val="2"/>
    </font>
    <font>
      <sz val="11"/>
      <color theme="0"/>
      <name val="Arial"/>
      <family val="2"/>
    </font>
    <font>
      <sz val="10"/>
      <name val="Arial"/>
      <family val="2"/>
    </font>
    <font>
      <sz val="10"/>
      <color theme="1"/>
      <name val="Arial"/>
      <family val="2"/>
    </font>
    <font>
      <sz val="9"/>
      <name val="Arial"/>
      <family val="2"/>
    </font>
    <font>
      <b/>
      <sz val="10"/>
      <name val="Arial"/>
      <family val="2"/>
    </font>
    <font>
      <b/>
      <sz val="12"/>
      <name val="Arial"/>
      <family val="2"/>
    </font>
    <font>
      <b/>
      <sz val="12"/>
      <color theme="1"/>
      <name val="Arial"/>
      <family val="2"/>
    </font>
    <font>
      <sz val="20"/>
      <color theme="1"/>
      <name val="Arial"/>
      <family val="2"/>
    </font>
    <font>
      <b/>
      <sz val="9"/>
      <color theme="0"/>
      <name val="Arial"/>
      <family val="2"/>
    </font>
    <font>
      <sz val="10"/>
      <color rgb="FFFF0000"/>
      <name val="Arial"/>
      <family val="2"/>
    </font>
    <font>
      <b/>
      <sz val="11"/>
      <name val="Arial"/>
      <family val="2"/>
    </font>
    <font>
      <sz val="10"/>
      <color theme="0"/>
      <name val="Arial"/>
      <family val="2"/>
    </font>
    <font>
      <sz val="11"/>
      <name val="Arial"/>
      <family val="2"/>
    </font>
    <font>
      <b/>
      <sz val="12"/>
      <color theme="1"/>
      <name val="Aptos Narrow"/>
      <family val="2"/>
      <scheme val="minor"/>
    </font>
    <font>
      <b/>
      <sz val="14"/>
      <color theme="1"/>
      <name val="Aptos Narrow"/>
      <family val="2"/>
      <scheme val="minor"/>
    </font>
    <font>
      <b/>
      <sz val="10"/>
      <color theme="1"/>
      <name val="Arial"/>
      <family val="2"/>
    </font>
    <font>
      <sz val="16"/>
      <color theme="1"/>
      <name val="Arial"/>
      <family val="2"/>
    </font>
    <font>
      <sz val="12"/>
      <color rgb="FF000000"/>
      <name val="Aptos"/>
      <family val="2"/>
    </font>
    <font>
      <sz val="12"/>
      <name val="Arial"/>
      <family val="2"/>
    </font>
    <font>
      <b/>
      <sz val="11"/>
      <name val="Aptos Narrow"/>
      <family val="2"/>
      <scheme val="minor"/>
    </font>
    <font>
      <sz val="12"/>
      <color theme="1"/>
      <name val="Aptos Narrow"/>
      <family val="2"/>
      <scheme val="minor"/>
    </font>
  </fonts>
  <fills count="8">
    <fill>
      <patternFill patternType="none"/>
    </fill>
    <fill>
      <patternFill patternType="gray125"/>
    </fill>
    <fill>
      <patternFill patternType="solid">
        <fgColor rgb="FFE6F8FE"/>
        <bgColor indexed="64"/>
      </patternFill>
    </fill>
    <fill>
      <patternFill patternType="solid">
        <fgColor rgb="FF92D050"/>
        <bgColor indexed="64"/>
      </patternFill>
    </fill>
    <fill>
      <patternFill patternType="solid">
        <fgColor theme="0"/>
        <bgColor indexed="64"/>
      </patternFill>
    </fill>
    <fill>
      <patternFill patternType="solid">
        <fgColor theme="1" tint="0.249977111117893"/>
        <bgColor indexed="64"/>
      </patternFill>
    </fill>
    <fill>
      <patternFill patternType="solid">
        <fgColor theme="0" tint="-0.14999847407452621"/>
        <bgColor indexed="64"/>
      </patternFill>
    </fill>
    <fill>
      <patternFill patternType="solid">
        <fgColor theme="0" tint="-0.34998626667073579"/>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theme="0" tint="-0.24994659260841701"/>
      </left>
      <right/>
      <top style="thin">
        <color theme="0" tint="-0.24994659260841701"/>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top style="thin">
        <color theme="0" tint="-0.24994659260841701"/>
      </top>
      <bottom/>
      <diagonal/>
    </border>
    <border>
      <left/>
      <right style="thin">
        <color theme="0" tint="-0.24994659260841701"/>
      </right>
      <top style="thin">
        <color theme="0" tint="-0.24994659260841701"/>
      </top>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top/>
      <bottom/>
      <diagonal/>
    </border>
    <border>
      <left/>
      <right style="thin">
        <color theme="0" tint="-0.24994659260841701"/>
      </right>
      <top/>
      <bottom/>
      <diagonal/>
    </border>
    <border>
      <left style="thin">
        <color theme="0" tint="-0.24994659260841701"/>
      </left>
      <right/>
      <top/>
      <bottom style="thin">
        <color theme="0" tint="-0.24994659260841701"/>
      </bottom>
      <diagonal/>
    </border>
    <border>
      <left/>
      <right style="thin">
        <color theme="0" tint="-0.24994659260841701"/>
      </right>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style="thin">
        <color theme="0" tint="-0.34998626667073579"/>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rgb="FFA6A6A6"/>
      </left>
      <right/>
      <top style="thin">
        <color rgb="FFA6A6A6"/>
      </top>
      <bottom style="thin">
        <color rgb="FFA6A6A6"/>
      </bottom>
      <diagonal/>
    </border>
    <border>
      <left/>
      <right/>
      <top style="thin">
        <color theme="0" tint="-0.34998626667073579"/>
      </top>
      <bottom style="thin">
        <color theme="0" tint="-0.34998626667073579"/>
      </bottom>
      <diagonal/>
    </border>
    <border>
      <left style="thin">
        <color indexed="64"/>
      </left>
      <right style="thin">
        <color indexed="64"/>
      </right>
      <top style="thin">
        <color indexed="64"/>
      </top>
      <bottom/>
      <diagonal/>
    </border>
    <border>
      <left/>
      <right style="medium">
        <color theme="0" tint="-0.24994659260841701"/>
      </right>
      <top/>
      <bottom/>
      <diagonal/>
    </border>
    <border>
      <left style="medium">
        <color theme="0" tint="-0.24994659260841701"/>
      </left>
      <right/>
      <top/>
      <bottom/>
      <diagonal/>
    </border>
    <border>
      <left/>
      <right/>
      <top/>
      <bottom style="thin">
        <color theme="0" tint="-0.24994659260841701"/>
      </bottom>
      <diagonal/>
    </border>
  </borders>
  <cellStyleXfs count="6">
    <xf numFmtId="0" fontId="0" fillId="0" borderId="0"/>
    <xf numFmtId="43" fontId="1" fillId="0" borderId="0" applyFont="0" applyFill="0" applyBorder="0" applyAlignment="0" applyProtection="0"/>
    <xf numFmtId="44" fontId="1" fillId="0" borderId="0" applyFont="0" applyFill="0" applyBorder="0" applyAlignment="0" applyProtection="0"/>
    <xf numFmtId="0" fontId="5" fillId="0" borderId="0"/>
    <xf numFmtId="9" fontId="1" fillId="0" borderId="0" applyFont="0" applyFill="0" applyBorder="0" applyAlignment="0" applyProtection="0"/>
    <xf numFmtId="167" fontId="5" fillId="0" borderId="0" applyFont="0" applyFill="0" applyBorder="0" applyAlignment="0" applyProtection="0"/>
  </cellStyleXfs>
  <cellXfs count="105">
    <xf numFmtId="0" fontId="0" fillId="0" borderId="0" xfId="0"/>
    <xf numFmtId="166" fontId="7" fillId="0" borderId="5" xfId="0" applyNumberFormat="1" applyFont="1" applyBorder="1" applyAlignment="1" applyProtection="1">
      <alignment horizontal="center" vertical="center" wrapText="1"/>
      <protection hidden="1"/>
    </xf>
    <xf numFmtId="164" fontId="0" fillId="0" borderId="0" xfId="2" applyNumberFormat="1" applyFont="1" applyFill="1" applyBorder="1"/>
    <xf numFmtId="0" fontId="2" fillId="0" borderId="1" xfId="0" applyFont="1" applyBorder="1" applyAlignment="1">
      <alignment horizontal="center" vertical="center" wrapText="1"/>
    </xf>
    <xf numFmtId="0" fontId="2" fillId="0" borderId="1" xfId="0" applyFont="1" applyBorder="1" applyAlignment="1">
      <alignment vertical="center" wrapText="1"/>
    </xf>
    <xf numFmtId="0" fontId="2" fillId="0" borderId="1" xfId="0" applyFont="1" applyBorder="1"/>
    <xf numFmtId="165" fontId="0" fillId="0" borderId="0" xfId="0" applyNumberFormat="1"/>
    <xf numFmtId="165" fontId="0" fillId="0" borderId="0" xfId="1" applyNumberFormat="1" applyFont="1" applyFill="1" applyBorder="1"/>
    <xf numFmtId="164" fontId="0" fillId="0" borderId="0" xfId="2" applyNumberFormat="1" applyFont="1" applyFill="1"/>
    <xf numFmtId="0" fontId="7" fillId="0" borderId="5" xfId="0" applyFont="1" applyBorder="1" applyAlignment="1" applyProtection="1">
      <alignment horizontal="center" vertical="center" wrapText="1"/>
      <protection hidden="1"/>
    </xf>
    <xf numFmtId="44" fontId="0" fillId="0" borderId="0" xfId="2" applyFont="1"/>
    <xf numFmtId="44" fontId="16" fillId="0" borderId="0" xfId="2" applyFont="1" applyAlignment="1" applyProtection="1">
      <alignment horizontal="center" vertical="center" wrapText="1"/>
      <protection hidden="1"/>
    </xf>
    <xf numFmtId="44" fontId="3" fillId="0" borderId="0" xfId="2" applyFont="1" applyAlignment="1" applyProtection="1">
      <alignment horizontal="center" vertical="center" wrapText="1"/>
      <protection hidden="1"/>
    </xf>
    <xf numFmtId="0" fontId="8" fillId="0" borderId="1" xfId="0" applyFont="1" applyBorder="1" applyAlignment="1">
      <alignment horizontal="center" vertical="center" wrapText="1"/>
    </xf>
    <xf numFmtId="44" fontId="5" fillId="0" borderId="1" xfId="0" applyNumberFormat="1" applyFont="1" applyBorder="1" applyAlignment="1">
      <alignment horizontal="center" vertical="center" wrapText="1"/>
    </xf>
    <xf numFmtId="44" fontId="8" fillId="0" borderId="1" xfId="2" applyFont="1" applyBorder="1" applyAlignment="1">
      <alignment horizontal="center" vertical="center" wrapText="1"/>
    </xf>
    <xf numFmtId="44" fontId="5" fillId="0" borderId="1" xfId="2" applyFont="1" applyBorder="1" applyAlignment="1">
      <alignment horizontal="center" vertical="center" wrapText="1"/>
    </xf>
    <xf numFmtId="44" fontId="0" fillId="0" borderId="1" xfId="2" applyFont="1" applyBorder="1"/>
    <xf numFmtId="44" fontId="0" fillId="0" borderId="1" xfId="2" applyFont="1" applyBorder="1" applyAlignment="1">
      <alignment horizontal="center"/>
    </xf>
    <xf numFmtId="44" fontId="2" fillId="0" borderId="1" xfId="0" applyNumberFormat="1" applyFont="1" applyBorder="1"/>
    <xf numFmtId="0" fontId="8" fillId="0" borderId="8" xfId="0" applyFont="1" applyBorder="1" applyAlignment="1">
      <alignment horizontal="center" vertical="center" wrapText="1"/>
    </xf>
    <xf numFmtId="44" fontId="17" fillId="3" borderId="1" xfId="0" applyNumberFormat="1" applyFont="1" applyFill="1" applyBorder="1"/>
    <xf numFmtId="44" fontId="18" fillId="3" borderId="1" xfId="0" applyNumberFormat="1" applyFont="1" applyFill="1" applyBorder="1"/>
    <xf numFmtId="0" fontId="12" fillId="5" borderId="5" xfId="3" applyFont="1" applyFill="1" applyBorder="1" applyAlignment="1" applyProtection="1">
      <alignment horizontal="center" vertical="center" wrapText="1"/>
      <protection hidden="1"/>
    </xf>
    <xf numFmtId="0" fontId="0" fillId="0" borderId="0" xfId="0" applyAlignment="1">
      <alignment horizontal="center"/>
    </xf>
    <xf numFmtId="0" fontId="0" fillId="4" borderId="1" xfId="0" applyFill="1" applyBorder="1"/>
    <xf numFmtId="166" fontId="7" fillId="2" borderId="5" xfId="3" applyNumberFormat="1" applyFont="1" applyFill="1" applyBorder="1" applyAlignment="1" applyProtection="1">
      <alignment horizontal="center" vertical="center" wrapText="1"/>
      <protection locked="0"/>
    </xf>
    <xf numFmtId="0" fontId="0" fillId="0" borderId="1" xfId="0" applyBorder="1" applyAlignment="1">
      <alignment horizontal="center"/>
    </xf>
    <xf numFmtId="0" fontId="0" fillId="4" borderId="23" xfId="0" applyFill="1" applyBorder="1"/>
    <xf numFmtId="0" fontId="0" fillId="0" borderId="23" xfId="0" applyBorder="1" applyAlignment="1">
      <alignment horizontal="center"/>
    </xf>
    <xf numFmtId="44" fontId="0" fillId="0" borderId="23" xfId="2" applyFont="1" applyBorder="1"/>
    <xf numFmtId="166" fontId="7" fillId="2" borderId="6" xfId="3" applyNumberFormat="1" applyFont="1" applyFill="1" applyBorder="1" applyAlignment="1" applyProtection="1">
      <alignment horizontal="center" vertical="center" wrapText="1"/>
      <protection locked="0"/>
    </xf>
    <xf numFmtId="44" fontId="2" fillId="0" borderId="1" xfId="2" applyFont="1" applyBorder="1"/>
    <xf numFmtId="0" fontId="4" fillId="5" borderId="19" xfId="3" applyFont="1" applyFill="1" applyBorder="1" applyAlignment="1" applyProtection="1">
      <alignment horizontal="left" vertical="center"/>
      <protection hidden="1"/>
    </xf>
    <xf numFmtId="0" fontId="4" fillId="5" borderId="20" xfId="3" applyFont="1" applyFill="1" applyBorder="1" applyAlignment="1" applyProtection="1">
      <alignment horizontal="left" vertical="center"/>
      <protection hidden="1"/>
    </xf>
    <xf numFmtId="0" fontId="4" fillId="5" borderId="19" xfId="3" applyFont="1" applyFill="1" applyBorder="1" applyAlignment="1" applyProtection="1">
      <alignment horizontal="center" vertical="center"/>
      <protection hidden="1"/>
    </xf>
    <xf numFmtId="44" fontId="17" fillId="0" borderId="0" xfId="2" applyFont="1"/>
    <xf numFmtId="44" fontId="18" fillId="3" borderId="0" xfId="2" applyFont="1" applyFill="1"/>
    <xf numFmtId="0" fontId="6" fillId="0" borderId="0" xfId="3" applyFont="1" applyProtection="1">
      <protection hidden="1"/>
    </xf>
    <xf numFmtId="0" fontId="5" fillId="0" borderId="0" xfId="3"/>
    <xf numFmtId="0" fontId="21" fillId="0" borderId="0" xfId="0" applyFont="1"/>
    <xf numFmtId="0" fontId="7" fillId="4" borderId="5" xfId="0" applyFont="1" applyFill="1" applyBorder="1" applyAlignment="1" applyProtection="1">
      <alignment horizontal="center" vertical="center" wrapText="1"/>
      <protection hidden="1"/>
    </xf>
    <xf numFmtId="166" fontId="7" fillId="0" borderId="5" xfId="3" applyNumberFormat="1" applyFont="1" applyBorder="1" applyAlignment="1" applyProtection="1">
      <alignment horizontal="center" vertical="center" wrapText="1"/>
      <protection hidden="1"/>
    </xf>
    <xf numFmtId="166" fontId="7" fillId="0" borderId="5" xfId="3" applyNumberFormat="1" applyFont="1" applyBorder="1" applyAlignment="1">
      <alignment horizontal="center" vertical="center" wrapText="1"/>
    </xf>
    <xf numFmtId="166" fontId="8" fillId="0" borderId="0" xfId="3" applyNumberFormat="1" applyFont="1"/>
    <xf numFmtId="0" fontId="8" fillId="0" borderId="0" xfId="3" applyFont="1"/>
    <xf numFmtId="0" fontId="15" fillId="0" borderId="0" xfId="3" applyFont="1" applyProtection="1">
      <protection hidden="1"/>
    </xf>
    <xf numFmtId="0" fontId="13" fillId="0" borderId="0" xfId="3" applyFont="1" applyProtection="1">
      <protection hidden="1"/>
    </xf>
    <xf numFmtId="166" fontId="22" fillId="4" borderId="18" xfId="2" applyNumberFormat="1" applyFont="1" applyFill="1" applyBorder="1" applyAlignment="1" applyProtection="1">
      <alignment horizontal="right" vertical="center"/>
      <protection hidden="1"/>
    </xf>
    <xf numFmtId="0" fontId="14" fillId="4" borderId="5" xfId="3" applyFont="1" applyFill="1" applyBorder="1" applyAlignment="1" applyProtection="1">
      <alignment horizontal="left" vertical="center" wrapText="1"/>
      <protection hidden="1"/>
    </xf>
    <xf numFmtId="166" fontId="22" fillId="4" borderId="5" xfId="2" applyNumberFormat="1" applyFont="1" applyFill="1" applyBorder="1" applyAlignment="1" applyProtection="1">
      <alignment horizontal="right" vertical="center"/>
      <protection hidden="1"/>
    </xf>
    <xf numFmtId="0" fontId="20" fillId="0" borderId="4" xfId="3" applyFont="1" applyBorder="1" applyAlignment="1" applyProtection="1">
      <alignment vertical="center" wrapText="1"/>
      <protection hidden="1"/>
    </xf>
    <xf numFmtId="0" fontId="20" fillId="0" borderId="11" xfId="3" applyFont="1" applyBorder="1" applyAlignment="1" applyProtection="1">
      <alignment vertical="center" wrapText="1"/>
      <protection hidden="1"/>
    </xf>
    <xf numFmtId="0" fontId="20" fillId="0" borderId="12" xfId="3" applyFont="1" applyBorder="1" applyAlignment="1" applyProtection="1">
      <alignment vertical="center" wrapText="1"/>
      <protection hidden="1"/>
    </xf>
    <xf numFmtId="10" fontId="14" fillId="2" borderId="5" xfId="4" applyNumberFormat="1" applyFont="1" applyFill="1" applyBorder="1" applyAlignment="1" applyProtection="1">
      <alignment horizontal="center" vertical="center" wrapText="1"/>
      <protection locked="0" hidden="1"/>
    </xf>
    <xf numFmtId="0" fontId="20" fillId="0" borderId="14" xfId="3" applyFont="1" applyBorder="1" applyAlignment="1" applyProtection="1">
      <alignment vertical="center" wrapText="1"/>
      <protection hidden="1"/>
    </xf>
    <xf numFmtId="0" fontId="20" fillId="0" borderId="0" xfId="3" applyFont="1" applyAlignment="1" applyProtection="1">
      <alignment vertical="center" wrapText="1"/>
      <protection hidden="1"/>
    </xf>
    <xf numFmtId="0" fontId="20" fillId="0" borderId="15" xfId="3" applyFont="1" applyBorder="1" applyAlignment="1" applyProtection="1">
      <alignment vertical="center" wrapText="1"/>
      <protection hidden="1"/>
    </xf>
    <xf numFmtId="0" fontId="19" fillId="0" borderId="0" xfId="3" applyFont="1" applyProtection="1">
      <protection hidden="1"/>
    </xf>
    <xf numFmtId="0" fontId="20" fillId="0" borderId="16" xfId="3" applyFont="1" applyBorder="1" applyAlignment="1" applyProtection="1">
      <alignment vertical="center" wrapText="1"/>
      <protection hidden="1"/>
    </xf>
    <xf numFmtId="0" fontId="6" fillId="0" borderId="26" xfId="3" applyFont="1" applyBorder="1" applyAlignment="1" applyProtection="1">
      <alignment vertical="center" wrapText="1"/>
      <protection hidden="1"/>
    </xf>
    <xf numFmtId="167" fontId="6" fillId="0" borderId="26" xfId="5" applyFont="1" applyFill="1" applyBorder="1" applyAlignment="1" applyProtection="1">
      <alignment vertical="center" wrapText="1"/>
      <protection hidden="1"/>
    </xf>
    <xf numFmtId="0" fontId="6" fillId="0" borderId="17" xfId="3" applyFont="1" applyBorder="1" applyAlignment="1" applyProtection="1">
      <alignment vertical="center" wrapText="1"/>
      <protection hidden="1"/>
    </xf>
    <xf numFmtId="167" fontId="0" fillId="0" borderId="0" xfId="5" applyFont="1"/>
    <xf numFmtId="3" fontId="5" fillId="0" borderId="0" xfId="3" applyNumberFormat="1"/>
    <xf numFmtId="167" fontId="8" fillId="0" borderId="0" xfId="3" applyNumberFormat="1" applyFont="1"/>
    <xf numFmtId="166" fontId="9" fillId="4" borderId="5" xfId="2" applyNumberFormat="1" applyFont="1" applyFill="1" applyBorder="1" applyAlignment="1" applyProtection="1">
      <alignment horizontal="right" vertical="center"/>
      <protection hidden="1"/>
    </xf>
    <xf numFmtId="0" fontId="2" fillId="3" borderId="1" xfId="0" applyFont="1" applyFill="1" applyBorder="1" applyAlignment="1">
      <alignment horizontal="center" vertical="center" wrapText="1"/>
    </xf>
    <xf numFmtId="0" fontId="23" fillId="3" borderId="1" xfId="0" applyFont="1" applyFill="1" applyBorder="1" applyAlignment="1">
      <alignment horizontal="center" vertical="center" wrapText="1"/>
    </xf>
    <xf numFmtId="0" fontId="24" fillId="0" borderId="1" xfId="0" applyFont="1" applyBorder="1"/>
    <xf numFmtId="0" fontId="24" fillId="0" borderId="0" xfId="0" applyFont="1"/>
    <xf numFmtId="164" fontId="2" fillId="0" borderId="1" xfId="2" applyNumberFormat="1" applyFont="1" applyFill="1" applyBorder="1" applyAlignment="1">
      <alignment horizontal="center" vertical="center" wrapText="1"/>
    </xf>
    <xf numFmtId="164" fontId="24" fillId="0" borderId="0" xfId="0" applyNumberFormat="1" applyFont="1"/>
    <xf numFmtId="0" fontId="24" fillId="0" borderId="1" xfId="0" applyFont="1" applyBorder="1" applyAlignment="1">
      <alignment horizontal="left" vertical="top"/>
    </xf>
    <xf numFmtId="0" fontId="24" fillId="0" borderId="0" xfId="0" applyFont="1" applyAlignment="1">
      <alignment horizontal="left" vertical="top"/>
    </xf>
    <xf numFmtId="44" fontId="24" fillId="0" borderId="1" xfId="0" applyNumberFormat="1" applyFont="1" applyBorder="1"/>
    <xf numFmtId="164" fontId="0" fillId="0" borderId="1" xfId="2" applyNumberFormat="1" applyFont="1" applyFill="1" applyBorder="1"/>
    <xf numFmtId="44" fontId="24" fillId="0" borderId="0" xfId="0" applyNumberFormat="1" applyFont="1"/>
    <xf numFmtId="44" fontId="17" fillId="0" borderId="1" xfId="0" applyNumberFormat="1" applyFont="1" applyBorder="1"/>
    <xf numFmtId="44" fontId="0" fillId="0" borderId="0" xfId="0" applyNumberFormat="1"/>
    <xf numFmtId="164" fontId="2" fillId="3" borderId="1" xfId="2" applyNumberFormat="1" applyFont="1" applyFill="1" applyBorder="1" applyAlignment="1">
      <alignment horizontal="center" vertical="center" wrapText="1"/>
    </xf>
    <xf numFmtId="0" fontId="8" fillId="3" borderId="0" xfId="0" applyFont="1" applyFill="1" applyAlignment="1">
      <alignment horizontal="center" vertical="center" wrapText="1"/>
    </xf>
    <xf numFmtId="0" fontId="8" fillId="3" borderId="7" xfId="0" applyFont="1" applyFill="1" applyBorder="1" applyAlignment="1">
      <alignment horizontal="center" vertical="center" wrapText="1"/>
    </xf>
    <xf numFmtId="49" fontId="8" fillId="3" borderId="7" xfId="0" applyNumberFormat="1" applyFont="1" applyFill="1" applyBorder="1" applyAlignment="1">
      <alignment horizontal="center" vertical="center" wrapText="1"/>
    </xf>
    <xf numFmtId="0" fontId="8" fillId="3" borderId="21" xfId="0" applyFont="1" applyFill="1" applyBorder="1" applyAlignment="1">
      <alignment horizontal="center" vertical="center" wrapText="1"/>
    </xf>
    <xf numFmtId="44" fontId="24" fillId="0" borderId="0" xfId="2" applyFont="1"/>
    <xf numFmtId="0" fontId="17" fillId="0" borderId="1" xfId="0" applyFont="1" applyBorder="1" applyAlignment="1">
      <alignment horizontal="center"/>
    </xf>
    <xf numFmtId="0" fontId="14" fillId="4" borderId="5" xfId="3" applyFont="1" applyFill="1" applyBorder="1" applyAlignment="1" applyProtection="1">
      <alignment horizontal="left" vertical="center" wrapText="1"/>
      <protection hidden="1"/>
    </xf>
    <xf numFmtId="0" fontId="11" fillId="2" borderId="19" xfId="3" applyFont="1" applyFill="1" applyBorder="1" applyAlignment="1" applyProtection="1">
      <alignment horizontal="center" vertical="center" wrapText="1"/>
      <protection locked="0" hidden="1"/>
    </xf>
    <xf numFmtId="0" fontId="11" fillId="2" borderId="22" xfId="3" applyFont="1" applyFill="1" applyBorder="1" applyAlignment="1" applyProtection="1">
      <alignment horizontal="center" vertical="center" wrapText="1"/>
      <protection locked="0" hidden="1"/>
    </xf>
    <xf numFmtId="0" fontId="11" fillId="2" borderId="20" xfId="3" applyFont="1" applyFill="1" applyBorder="1" applyAlignment="1" applyProtection="1">
      <alignment horizontal="center" vertical="center" wrapText="1"/>
      <protection locked="0" hidden="1"/>
    </xf>
    <xf numFmtId="0" fontId="19" fillId="6" borderId="0" xfId="3" applyFont="1" applyFill="1" applyAlignment="1" applyProtection="1">
      <alignment horizontal="center" vertical="center"/>
      <protection hidden="1"/>
    </xf>
    <xf numFmtId="0" fontId="19" fillId="6" borderId="24" xfId="3" applyFont="1" applyFill="1" applyBorder="1" applyAlignment="1" applyProtection="1">
      <alignment horizontal="center" vertical="center"/>
      <protection hidden="1"/>
    </xf>
    <xf numFmtId="0" fontId="19" fillId="6" borderId="25" xfId="3" applyFont="1" applyFill="1" applyBorder="1" applyAlignment="1" applyProtection="1">
      <alignment horizontal="center" vertical="center"/>
      <protection hidden="1"/>
    </xf>
    <xf numFmtId="0" fontId="14" fillId="4" borderId="9" xfId="3" applyFont="1" applyFill="1" applyBorder="1" applyAlignment="1" applyProtection="1">
      <alignment horizontal="left" vertical="center" wrapText="1"/>
      <protection hidden="1"/>
    </xf>
    <xf numFmtId="0" fontId="14" fillId="4" borderId="13" xfId="3" applyFont="1" applyFill="1" applyBorder="1" applyAlignment="1" applyProtection="1">
      <alignment horizontal="left" vertical="center" wrapText="1"/>
      <protection hidden="1"/>
    </xf>
    <xf numFmtId="0" fontId="10" fillId="0" borderId="0" xfId="3" applyFont="1" applyAlignment="1" applyProtection="1">
      <alignment horizontal="center" vertical="center" wrapText="1"/>
      <protection hidden="1"/>
    </xf>
    <xf numFmtId="0" fontId="5" fillId="0" borderId="0" xfId="3" applyAlignment="1">
      <alignment horizontal="center"/>
    </xf>
    <xf numFmtId="0" fontId="8" fillId="0" borderId="0" xfId="3" applyFont="1" applyAlignment="1">
      <alignment horizont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19" fillId="7" borderId="1" xfId="0" applyFont="1" applyFill="1" applyBorder="1" applyAlignment="1">
      <alignment horizontal="right" vertical="center"/>
    </xf>
    <xf numFmtId="166" fontId="8" fillId="2" borderId="9" xfId="3" applyNumberFormat="1" applyFont="1" applyFill="1" applyBorder="1" applyAlignment="1" applyProtection="1">
      <alignment horizontal="center" vertical="center" wrapText="1"/>
      <protection locked="0"/>
    </xf>
    <xf numFmtId="166" fontId="8" fillId="2" borderId="10" xfId="3" applyNumberFormat="1" applyFont="1" applyFill="1" applyBorder="1" applyAlignment="1" applyProtection="1">
      <alignment horizontal="center" vertical="center" wrapText="1"/>
      <protection locked="0"/>
    </xf>
    <xf numFmtId="166" fontId="8" fillId="2" borderId="13" xfId="3" applyNumberFormat="1" applyFont="1" applyFill="1" applyBorder="1" applyAlignment="1" applyProtection="1">
      <alignment horizontal="center" vertical="center" wrapText="1"/>
      <protection locked="0"/>
    </xf>
  </cellXfs>
  <cellStyles count="6">
    <cellStyle name="Millares" xfId="1" builtinId="3"/>
    <cellStyle name="Millares [0] 3" xfId="5" xr:uid="{D39FCCC8-BF19-44DB-8F04-D26128797A89}"/>
    <cellStyle name="Moneda" xfId="2" builtinId="4"/>
    <cellStyle name="Normal" xfId="0" builtinId="0"/>
    <cellStyle name="Normal 10 2" xfId="3" xr:uid="{C57E35A8-B580-483E-924F-54ADA832A4C2}"/>
    <cellStyle name="Porcentaje 4" xfId="4" xr:uid="{CB98C97F-9C4F-49F9-9232-1F980F3CC0F1}"/>
  </cellStyles>
  <dxfs count="8">
    <dxf>
      <font>
        <color rgb="FF9C0006"/>
      </font>
      <fill>
        <patternFill>
          <bgColor rgb="FFFFC7CE"/>
        </patternFill>
      </fill>
    </dxf>
    <dxf>
      <font>
        <color theme="0"/>
      </font>
    </dxf>
    <dxf>
      <font>
        <color theme="0"/>
      </font>
    </dxf>
    <dxf>
      <font>
        <color theme="0"/>
      </font>
    </dxf>
    <dxf>
      <font>
        <color theme="0"/>
      </font>
    </dxf>
    <dxf>
      <font>
        <color theme="0"/>
      </font>
    </dxf>
    <dxf>
      <font>
        <color rgb="FFE6F8FE"/>
      </font>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95C165-8107-4EB5-ABD3-4F1D9489258C}">
  <dimension ref="A1:AU58"/>
  <sheetViews>
    <sheetView zoomScale="80" zoomScaleNormal="80" workbookViewId="0">
      <pane xSplit="2" ySplit="4" topLeftCell="C5" activePane="bottomRight" state="frozen"/>
      <selection pane="topRight" activeCell="C1" sqref="C1"/>
      <selection pane="bottomLeft" activeCell="A5" sqref="A5"/>
      <selection pane="bottomRight" activeCell="E4" sqref="E4"/>
    </sheetView>
  </sheetViews>
  <sheetFormatPr baseColWidth="10" defaultColWidth="11.42578125" defaultRowHeight="15.75" x14ac:dyDescent="0.25"/>
  <cols>
    <col min="1" max="1" width="64" style="70" customWidth="1"/>
    <col min="2" max="2" width="11.85546875" style="70" customWidth="1"/>
    <col min="3" max="3" width="24" style="70" customWidth="1"/>
    <col min="4" max="4" width="23.28515625" style="70" customWidth="1"/>
    <col min="5" max="5" width="24.42578125" style="70" customWidth="1"/>
    <col min="6" max="6" width="24.28515625" style="70" customWidth="1"/>
    <col min="7" max="7" width="24" style="70" customWidth="1"/>
    <col min="8" max="8" width="24.140625" style="70" customWidth="1"/>
    <col min="9" max="9" width="23.5703125" style="70" customWidth="1"/>
    <col min="10" max="10" width="23.28515625" style="70" customWidth="1"/>
    <col min="11" max="11" width="24" style="70" customWidth="1"/>
    <col min="12" max="13" width="23.7109375" style="70" customWidth="1"/>
    <col min="14" max="15" width="23.28515625" style="70" customWidth="1"/>
    <col min="16" max="16" width="23.5703125" style="70" customWidth="1"/>
    <col min="17" max="17" width="23.85546875" style="70" customWidth="1"/>
    <col min="18" max="18" width="23.42578125" style="70" customWidth="1"/>
    <col min="19" max="19" width="24" style="70" bestFit="1" customWidth="1"/>
    <col min="20" max="20" width="23.28515625" style="70" customWidth="1"/>
    <col min="21" max="21" width="23.42578125" style="70" customWidth="1"/>
    <col min="22" max="22" width="23.85546875" style="70" customWidth="1"/>
    <col min="23" max="23" width="24.28515625" style="70" customWidth="1"/>
    <col min="24" max="24" width="23.85546875" style="70" customWidth="1"/>
    <col min="25" max="25" width="24.5703125" style="70" customWidth="1"/>
    <col min="26" max="26" width="23.85546875" style="70" customWidth="1"/>
    <col min="27" max="27" width="23.42578125" style="70" customWidth="1"/>
    <col min="28" max="28" width="24" style="70" customWidth="1"/>
    <col min="29" max="29" width="24.140625" style="70" customWidth="1"/>
    <col min="30" max="30" width="23.42578125" style="70" customWidth="1"/>
    <col min="31" max="31" width="24.140625" style="70" customWidth="1"/>
    <col min="32" max="35" width="24" style="70" customWidth="1"/>
    <col min="36" max="36" width="24.85546875" style="70" customWidth="1"/>
    <col min="37" max="37" width="24.5703125" style="70" customWidth="1"/>
    <col min="38" max="38" width="23.42578125" style="70" customWidth="1"/>
    <col min="39" max="41" width="23.85546875" style="70" customWidth="1"/>
    <col min="42" max="42" width="24" style="70" customWidth="1"/>
    <col min="43" max="43" width="21.140625" style="70" customWidth="1"/>
    <col min="44" max="44" width="21.28515625" style="70" customWidth="1"/>
    <col min="45" max="45" width="22.42578125" style="70" customWidth="1"/>
    <col min="46" max="46" width="19.85546875" style="70" bestFit="1" customWidth="1"/>
    <col min="47" max="47" width="18.5703125" style="70" bestFit="1" customWidth="1"/>
    <col min="48" max="51" width="11.42578125" style="70"/>
    <col min="52" max="52" width="11.42578125" style="70" customWidth="1"/>
    <col min="53" max="16384" width="11.42578125" style="70"/>
  </cols>
  <sheetData>
    <row r="1" spans="1:47" x14ac:dyDescent="0.25">
      <c r="A1" s="86" t="s">
        <v>44</v>
      </c>
      <c r="B1" s="86"/>
      <c r="C1" s="67" t="s">
        <v>5</v>
      </c>
      <c r="D1" s="67" t="s">
        <v>241</v>
      </c>
      <c r="E1" s="67" t="s">
        <v>11</v>
      </c>
      <c r="F1" s="67" t="s">
        <v>242</v>
      </c>
      <c r="G1" s="67" t="s">
        <v>32</v>
      </c>
      <c r="H1" s="67" t="s">
        <v>1</v>
      </c>
      <c r="I1" s="67" t="s">
        <v>39</v>
      </c>
      <c r="J1" s="67" t="s">
        <v>30</v>
      </c>
      <c r="K1" s="67" t="s">
        <v>21</v>
      </c>
      <c r="L1" s="67" t="s">
        <v>26</v>
      </c>
      <c r="M1" s="67" t="s">
        <v>35</v>
      </c>
      <c r="N1" s="67" t="s">
        <v>38</v>
      </c>
      <c r="O1" s="67" t="s">
        <v>40</v>
      </c>
      <c r="P1" s="67" t="s">
        <v>9</v>
      </c>
      <c r="Q1" s="67" t="s">
        <v>6</v>
      </c>
      <c r="R1" s="67" t="s">
        <v>10</v>
      </c>
      <c r="S1" s="67" t="s">
        <v>20</v>
      </c>
      <c r="T1" s="68" t="s">
        <v>25</v>
      </c>
      <c r="U1" s="67" t="s">
        <v>22</v>
      </c>
      <c r="V1" s="67" t="s">
        <v>24</v>
      </c>
      <c r="W1" s="67" t="s">
        <v>23</v>
      </c>
      <c r="X1" s="67" t="s">
        <v>243</v>
      </c>
      <c r="Y1" s="67" t="s">
        <v>7</v>
      </c>
      <c r="Z1" s="67" t="s">
        <v>14</v>
      </c>
      <c r="AA1" s="67" t="s">
        <v>12</v>
      </c>
      <c r="AB1" s="67" t="s">
        <v>13</v>
      </c>
      <c r="AC1" s="67" t="s">
        <v>28</v>
      </c>
      <c r="AD1" s="67" t="s">
        <v>244</v>
      </c>
      <c r="AE1" s="67" t="s">
        <v>4</v>
      </c>
      <c r="AF1" s="67" t="s">
        <v>31</v>
      </c>
      <c r="AG1" s="67" t="s">
        <v>29</v>
      </c>
      <c r="AH1" s="67" t="s">
        <v>33</v>
      </c>
      <c r="AI1" s="67" t="s">
        <v>34</v>
      </c>
      <c r="AJ1" s="67" t="s">
        <v>17</v>
      </c>
      <c r="AK1" s="67" t="s">
        <v>3</v>
      </c>
      <c r="AL1" s="67" t="s">
        <v>15</v>
      </c>
      <c r="AM1" s="67" t="s">
        <v>18</v>
      </c>
      <c r="AN1" s="67" t="s">
        <v>36</v>
      </c>
      <c r="AO1" s="67" t="s">
        <v>37</v>
      </c>
      <c r="AP1" s="67" t="s">
        <v>16</v>
      </c>
      <c r="AQ1" s="67" t="s">
        <v>41</v>
      </c>
      <c r="AR1" s="67" t="s">
        <v>42</v>
      </c>
      <c r="AS1" s="67" t="s">
        <v>43</v>
      </c>
      <c r="AT1" s="69"/>
    </row>
    <row r="2" spans="1:47" x14ac:dyDescent="0.25">
      <c r="A2" s="86" t="s">
        <v>118</v>
      </c>
      <c r="B2" s="86"/>
      <c r="C2" s="71">
        <v>4866709.2032499993</v>
      </c>
      <c r="D2" s="71">
        <v>391856</v>
      </c>
      <c r="E2" s="71">
        <v>875580.18175999995</v>
      </c>
      <c r="F2" s="71">
        <v>12952422.038459999</v>
      </c>
      <c r="G2" s="71">
        <v>6414371.9916999992</v>
      </c>
      <c r="H2" s="71">
        <v>51087800.744419999</v>
      </c>
      <c r="I2" s="71">
        <v>1767315.4878199999</v>
      </c>
      <c r="J2" s="71">
        <v>8434144.7369999997</v>
      </c>
      <c r="K2" s="71">
        <v>755337.78555000038</v>
      </c>
      <c r="L2" s="71">
        <v>495911.33878000005</v>
      </c>
      <c r="M2" s="71">
        <v>838081</v>
      </c>
      <c r="N2" s="71">
        <v>1331500.8483800001</v>
      </c>
      <c r="O2" s="71">
        <v>325039.68488000002</v>
      </c>
      <c r="P2" s="71">
        <v>7661424.4328799965</v>
      </c>
      <c r="Q2" s="71">
        <v>619341.92565000011</v>
      </c>
      <c r="R2" s="71">
        <v>284056.71368000004</v>
      </c>
      <c r="S2" s="71">
        <v>2089219.5500800004</v>
      </c>
      <c r="T2" s="71">
        <v>1155337.4948</v>
      </c>
      <c r="U2" s="71">
        <v>43374.882790000062</v>
      </c>
      <c r="V2" s="71">
        <v>689534.04008000053</v>
      </c>
      <c r="W2" s="71">
        <v>1046700.3078800002</v>
      </c>
      <c r="X2" s="71">
        <v>2402563.0931999995</v>
      </c>
      <c r="Y2" s="71">
        <v>582995.95550000004</v>
      </c>
      <c r="Z2" s="71">
        <v>260186.32089999999</v>
      </c>
      <c r="AA2" s="71">
        <v>25817987.890080001</v>
      </c>
      <c r="AB2" s="71">
        <v>192347.65834999998</v>
      </c>
      <c r="AC2" s="71">
        <v>38777.956799999694</v>
      </c>
      <c r="AD2" s="71">
        <v>36329.427019999828</v>
      </c>
      <c r="AE2" s="71">
        <v>10050623.044</v>
      </c>
      <c r="AF2" s="71">
        <v>13837281.691920005</v>
      </c>
      <c r="AG2" s="71">
        <v>9251646.1779999994</v>
      </c>
      <c r="AH2" s="71">
        <v>295115</v>
      </c>
      <c r="AI2" s="71">
        <v>244893</v>
      </c>
      <c r="AJ2" s="71">
        <v>858482.2834999999</v>
      </c>
      <c r="AK2" s="71">
        <v>1249450</v>
      </c>
      <c r="AL2" s="71">
        <v>21518631.078000002</v>
      </c>
      <c r="AM2" s="71">
        <v>1702440.93475</v>
      </c>
      <c r="AN2" s="71">
        <v>79992</v>
      </c>
      <c r="AO2" s="71">
        <v>1106551</v>
      </c>
      <c r="AP2" s="71">
        <v>15708621.140600001</v>
      </c>
      <c r="AQ2" s="71">
        <v>27480418.826148856</v>
      </c>
      <c r="AR2" s="71">
        <v>51437873</v>
      </c>
      <c r="AS2" s="71">
        <v>1109018864.1685569</v>
      </c>
      <c r="AT2" s="69"/>
      <c r="AU2" s="72">
        <f>SUM(C2:AT2)</f>
        <v>1397297132.0371656</v>
      </c>
    </row>
    <row r="3" spans="1:47" x14ac:dyDescent="0.25">
      <c r="A3" s="86" t="s">
        <v>120</v>
      </c>
      <c r="B3" s="86"/>
      <c r="C3" s="71">
        <f t="shared" ref="C3:AS3" si="0">C2-C30</f>
        <v>2132258.1392499986</v>
      </c>
      <c r="D3" s="71">
        <f t="shared" si="0"/>
        <v>391856</v>
      </c>
      <c r="E3" s="71">
        <f t="shared" si="0"/>
        <v>348124.98476000002</v>
      </c>
      <c r="F3" s="71">
        <f t="shared" si="0"/>
        <v>0.82570000365376472</v>
      </c>
      <c r="G3" s="71">
        <f t="shared" si="0"/>
        <v>0.34625999443233013</v>
      </c>
      <c r="H3" s="71">
        <f t="shared" si="0"/>
        <v>0.94442000985145569</v>
      </c>
      <c r="I3" s="71">
        <f t="shared" si="0"/>
        <v>0.25181999988853931</v>
      </c>
      <c r="J3" s="71">
        <f t="shared" si="0"/>
        <v>700525.36499999836</v>
      </c>
      <c r="K3" s="71">
        <f t="shared" si="0"/>
        <v>13007.85155000037</v>
      </c>
      <c r="L3" s="71">
        <f t="shared" si="0"/>
        <v>9883.9107799999765</v>
      </c>
      <c r="M3" s="71">
        <f t="shared" si="0"/>
        <v>838081</v>
      </c>
      <c r="N3" s="71">
        <f t="shared" si="0"/>
        <v>219535.08838000032</v>
      </c>
      <c r="O3" s="71">
        <f t="shared" si="0"/>
        <v>0.40488000016193837</v>
      </c>
      <c r="P3" s="71">
        <f t="shared" si="0"/>
        <v>0.99995519407093525</v>
      </c>
      <c r="Q3" s="71">
        <f t="shared" si="0"/>
        <v>116346.94965000002</v>
      </c>
      <c r="R3" s="71">
        <f t="shared" si="0"/>
        <v>91983.713679999957</v>
      </c>
      <c r="S3" s="71">
        <f t="shared" si="0"/>
        <v>1112031.6580800002</v>
      </c>
      <c r="T3" s="71">
        <f t="shared" si="0"/>
        <v>1072934.3348000001</v>
      </c>
      <c r="U3" s="71">
        <f t="shared" si="0"/>
        <v>0.88279000006150454</v>
      </c>
      <c r="V3" s="71">
        <f t="shared" si="0"/>
        <v>0.38008000049740076</v>
      </c>
      <c r="W3" s="71">
        <f t="shared" si="0"/>
        <v>0.84387999982573092</v>
      </c>
      <c r="X3" s="71">
        <f t="shared" si="0"/>
        <v>981820.26719999872</v>
      </c>
      <c r="Y3" s="71">
        <f t="shared" si="0"/>
        <v>138546.05950000026</v>
      </c>
      <c r="Z3" s="71">
        <f t="shared" si="0"/>
        <v>260186.32089999999</v>
      </c>
      <c r="AA3" s="71">
        <f t="shared" si="0"/>
        <v>8.6080003529787064E-2</v>
      </c>
      <c r="AB3" s="71">
        <f t="shared" si="0"/>
        <v>131753.80834999998</v>
      </c>
      <c r="AC3" s="71">
        <f t="shared" si="0"/>
        <v>0.95679999969433993</v>
      </c>
      <c r="AD3" s="71">
        <f t="shared" si="0"/>
        <v>0.12201999982789857</v>
      </c>
      <c r="AE3" s="71">
        <f>AE2-AE30</f>
        <v>0.61400000192224979</v>
      </c>
      <c r="AF3" s="71">
        <f t="shared" si="0"/>
        <v>0.78191999718546867</v>
      </c>
      <c r="AG3" s="71">
        <f t="shared" si="0"/>
        <v>1581202.0689999992</v>
      </c>
      <c r="AH3" s="71">
        <f t="shared" si="0"/>
        <v>134987.56000000003</v>
      </c>
      <c r="AI3" s="71">
        <f t="shared" si="0"/>
        <v>0.85899999979301356</v>
      </c>
      <c r="AJ3" s="71">
        <f t="shared" si="0"/>
        <v>93261.28349999967</v>
      </c>
      <c r="AK3" s="71">
        <f t="shared" si="0"/>
        <v>342248.12393677235</v>
      </c>
      <c r="AL3" s="71">
        <f t="shared" si="0"/>
        <v>0.4310000091791153</v>
      </c>
      <c r="AM3" s="71">
        <f t="shared" si="0"/>
        <v>705777.84775000019</v>
      </c>
      <c r="AN3" s="71">
        <f t="shared" si="0"/>
        <v>79992</v>
      </c>
      <c r="AO3" s="71">
        <f t="shared" si="0"/>
        <v>0</v>
      </c>
      <c r="AP3" s="71">
        <f t="shared" si="0"/>
        <v>5.9999711811542511E-4</v>
      </c>
      <c r="AQ3" s="71">
        <f t="shared" si="0"/>
        <v>1112014.0600488633</v>
      </c>
      <c r="AR3" s="71">
        <f t="shared" si="0"/>
        <v>1830024.8130247965</v>
      </c>
      <c r="AS3" s="71">
        <f t="shared" si="0"/>
        <v>534818602.09821987</v>
      </c>
      <c r="AT3" s="69"/>
      <c r="AU3" s="72">
        <f>SUM(C3:AT3)</f>
        <v>549256995.03856552</v>
      </c>
    </row>
    <row r="4" spans="1:47" s="74" customFormat="1" ht="90" x14ac:dyDescent="0.25">
      <c r="A4" s="3" t="s">
        <v>245</v>
      </c>
      <c r="B4" s="3" t="s">
        <v>246</v>
      </c>
      <c r="C4" s="3" t="s">
        <v>247</v>
      </c>
      <c r="D4" s="3" t="s">
        <v>248</v>
      </c>
      <c r="E4" s="3" t="s">
        <v>249</v>
      </c>
      <c r="F4" s="3" t="s">
        <v>250</v>
      </c>
      <c r="G4" s="3" t="s">
        <v>251</v>
      </c>
      <c r="H4" s="3" t="s">
        <v>252</v>
      </c>
      <c r="I4" s="3" t="s">
        <v>253</v>
      </c>
      <c r="J4" s="3" t="s">
        <v>254</v>
      </c>
      <c r="K4" s="3" t="s">
        <v>255</v>
      </c>
      <c r="L4" s="3" t="s">
        <v>256</v>
      </c>
      <c r="M4" s="3" t="s">
        <v>257</v>
      </c>
      <c r="N4" s="3" t="s">
        <v>258</v>
      </c>
      <c r="O4" s="3" t="s">
        <v>259</v>
      </c>
      <c r="P4" s="3" t="s">
        <v>260</v>
      </c>
      <c r="Q4" s="3" t="s">
        <v>261</v>
      </c>
      <c r="R4" s="3" t="s">
        <v>262</v>
      </c>
      <c r="S4" s="3" t="s">
        <v>263</v>
      </c>
      <c r="T4" s="3" t="s">
        <v>264</v>
      </c>
      <c r="U4" s="3" t="s">
        <v>265</v>
      </c>
      <c r="V4" s="3" t="s">
        <v>266</v>
      </c>
      <c r="W4" s="3" t="s">
        <v>267</v>
      </c>
      <c r="X4" s="3" t="s">
        <v>268</v>
      </c>
      <c r="Y4" s="3" t="s">
        <v>269</v>
      </c>
      <c r="Z4" s="3" t="s">
        <v>270</v>
      </c>
      <c r="AA4" s="3" t="s">
        <v>271</v>
      </c>
      <c r="AB4" s="3" t="s">
        <v>272</v>
      </c>
      <c r="AC4" s="3" t="s">
        <v>273</v>
      </c>
      <c r="AD4" s="3" t="s">
        <v>274</v>
      </c>
      <c r="AE4" s="3" t="s">
        <v>275</v>
      </c>
      <c r="AF4" s="3" t="s">
        <v>276</v>
      </c>
      <c r="AG4" s="3" t="s">
        <v>277</v>
      </c>
      <c r="AH4" s="3" t="s">
        <v>278</v>
      </c>
      <c r="AI4" s="3" t="s">
        <v>279</v>
      </c>
      <c r="AJ4" s="3" t="s">
        <v>280</v>
      </c>
      <c r="AK4" s="3" t="s">
        <v>281</v>
      </c>
      <c r="AL4" s="3" t="s">
        <v>282</v>
      </c>
      <c r="AM4" s="3" t="s">
        <v>283</v>
      </c>
      <c r="AN4" s="3" t="s">
        <v>284</v>
      </c>
      <c r="AO4" s="3" t="s">
        <v>285</v>
      </c>
      <c r="AP4" s="3" t="s">
        <v>286</v>
      </c>
      <c r="AQ4" s="3" t="s">
        <v>287</v>
      </c>
      <c r="AR4" s="3" t="s">
        <v>288</v>
      </c>
      <c r="AS4" s="3" t="s">
        <v>289</v>
      </c>
      <c r="AT4" s="73" t="s">
        <v>290</v>
      </c>
      <c r="AU4" s="74" t="s">
        <v>291</v>
      </c>
    </row>
    <row r="5" spans="1:47" x14ac:dyDescent="0.25">
      <c r="A5" s="69" t="s">
        <v>292</v>
      </c>
      <c r="B5" s="69">
        <v>4233100</v>
      </c>
      <c r="C5" s="75">
        <v>785761.8</v>
      </c>
      <c r="D5" s="75">
        <v>0</v>
      </c>
      <c r="E5" s="75">
        <v>34116.072</v>
      </c>
      <c r="F5" s="75">
        <v>1384712.26012</v>
      </c>
      <c r="G5" s="77">
        <v>1005723.6232800001</v>
      </c>
      <c r="H5" s="75">
        <v>8781251.5599999987</v>
      </c>
      <c r="I5" s="75">
        <v>87898.675000000003</v>
      </c>
      <c r="J5" s="75">
        <v>657305.07599999988</v>
      </c>
      <c r="K5" s="75">
        <v>180755.30799999999</v>
      </c>
      <c r="L5" s="75">
        <v>186088.43000000002</v>
      </c>
      <c r="M5" s="75"/>
      <c r="N5" s="75">
        <v>71914.720000000001</v>
      </c>
      <c r="O5" s="75">
        <v>6180.505000000001</v>
      </c>
      <c r="P5" s="75">
        <v>675211.95215520007</v>
      </c>
      <c r="Q5" s="75">
        <v>42868.89</v>
      </c>
      <c r="R5" s="75">
        <f>7682.92*2</f>
        <v>15365.84</v>
      </c>
      <c r="S5" s="75">
        <v>109551.1</v>
      </c>
      <c r="T5" s="75">
        <v>82403.16</v>
      </c>
      <c r="U5" s="75">
        <v>43374</v>
      </c>
      <c r="V5" s="75">
        <v>224111.76</v>
      </c>
      <c r="W5" s="11">
        <v>129188.28</v>
      </c>
      <c r="X5" s="75">
        <v>69708.104999999996</v>
      </c>
      <c r="Y5" s="75">
        <v>34723.57</v>
      </c>
      <c r="Z5" s="75"/>
      <c r="AA5" s="75">
        <v>5883534.5599999996</v>
      </c>
      <c r="AB5" s="75">
        <v>36356.31</v>
      </c>
      <c r="AC5" s="75">
        <v>38777</v>
      </c>
      <c r="AD5" s="75">
        <f>12002.03-6310</f>
        <v>5692.0300000000007</v>
      </c>
      <c r="AE5" s="75">
        <v>1895897.4599999995</v>
      </c>
      <c r="AF5" s="75">
        <v>1427693.8050000002</v>
      </c>
      <c r="AG5" s="75">
        <v>682917.15300000005</v>
      </c>
      <c r="AH5" s="75"/>
      <c r="AI5" s="75">
        <v>23633.816000000006</v>
      </c>
      <c r="AJ5" s="75">
        <v>61218.600000000006</v>
      </c>
      <c r="AK5" s="75">
        <v>602003</v>
      </c>
      <c r="AL5" s="75">
        <v>1278068.1950000001</v>
      </c>
      <c r="AM5" s="75">
        <v>68264.595000000001</v>
      </c>
      <c r="AN5" s="75"/>
      <c r="AO5" s="75">
        <v>88524.08</v>
      </c>
      <c r="AP5" s="75">
        <v>1478005.5111999996</v>
      </c>
      <c r="AQ5" s="75">
        <f>4591002.7993-160127.08</f>
        <v>4430875.7193</v>
      </c>
      <c r="AR5" s="72">
        <v>4958304.7825448001</v>
      </c>
      <c r="AS5" s="76">
        <v>154555834.46791202</v>
      </c>
      <c r="AT5" s="75">
        <f>SUM(C5:AS5)</f>
        <v>192123815.77151203</v>
      </c>
      <c r="AU5" s="77">
        <f>+AT5-AS5</f>
        <v>37567981.303600013</v>
      </c>
    </row>
    <row r="6" spans="1:47" x14ac:dyDescent="0.25">
      <c r="A6" s="69" t="s">
        <v>293</v>
      </c>
      <c r="B6" s="69">
        <v>4213000</v>
      </c>
      <c r="C6" s="75">
        <v>471457.08</v>
      </c>
      <c r="D6" s="75">
        <v>0</v>
      </c>
      <c r="E6" s="75">
        <v>26462.112000000001</v>
      </c>
      <c r="F6" s="75">
        <v>107342.71011999996</v>
      </c>
      <c r="G6" s="77">
        <v>828676.8</v>
      </c>
      <c r="H6" s="75">
        <v>1291443.76</v>
      </c>
      <c r="I6" s="75">
        <v>91410.044000000009</v>
      </c>
      <c r="J6" s="75">
        <v>240701.37599999999</v>
      </c>
      <c r="K6" s="75">
        <v>67421.987999999998</v>
      </c>
      <c r="L6" s="75">
        <v>20401.608</v>
      </c>
      <c r="M6" s="75"/>
      <c r="N6" s="75">
        <v>71914.720000000001</v>
      </c>
      <c r="O6" s="75">
        <v>13863.425000000001</v>
      </c>
      <c r="P6" s="75">
        <v>152883.2535552</v>
      </c>
      <c r="Q6" s="75">
        <v>28579.26</v>
      </c>
      <c r="R6" s="75">
        <v>7682.92</v>
      </c>
      <c r="S6" s="75">
        <v>0</v>
      </c>
      <c r="T6" s="75"/>
      <c r="U6" s="75"/>
      <c r="V6" s="75">
        <v>168957.81</v>
      </c>
      <c r="W6" s="11">
        <v>64594.64</v>
      </c>
      <c r="X6" s="75">
        <v>59144.745000000003</v>
      </c>
      <c r="Y6" s="75">
        <v>34722.57</v>
      </c>
      <c r="Z6" s="75"/>
      <c r="AA6" s="75">
        <v>1613822.62</v>
      </c>
      <c r="AB6" s="75">
        <v>12118.77</v>
      </c>
      <c r="AC6" s="75"/>
      <c r="AD6" s="75">
        <v>6001.255000000001</v>
      </c>
      <c r="AE6" s="75">
        <v>999706.5199999999</v>
      </c>
      <c r="AF6" s="75">
        <v>720355.62599999993</v>
      </c>
      <c r="AG6" s="75">
        <v>447898.78800000006</v>
      </c>
      <c r="AH6" s="75"/>
      <c r="AI6" s="75">
        <v>16027.705000000002</v>
      </c>
      <c r="AJ6" s="75">
        <v>30608.799999999999</v>
      </c>
      <c r="AK6" s="75">
        <v>150236</v>
      </c>
      <c r="AL6" s="75">
        <v>514514.63500000001</v>
      </c>
      <c r="AM6" s="75">
        <v>27305.838</v>
      </c>
      <c r="AN6" s="75"/>
      <c r="AO6" s="75">
        <v>44262.04</v>
      </c>
      <c r="AP6" s="75">
        <v>774605.37</v>
      </c>
      <c r="AQ6" s="75">
        <v>1528455.9935999999</v>
      </c>
      <c r="AR6" s="72">
        <v>2170338.3458448001</v>
      </c>
      <c r="AS6" s="76">
        <v>52996604.441866003</v>
      </c>
      <c r="AT6" s="75">
        <f t="shared" ref="AT6:AT29" si="1">SUM(C6:AS6)</f>
        <v>65800523.569986001</v>
      </c>
      <c r="AU6" s="77">
        <f t="shared" ref="AU6:AU29" si="2">+AT6-AS6</f>
        <v>12803919.128119998</v>
      </c>
    </row>
    <row r="7" spans="1:47" x14ac:dyDescent="0.25">
      <c r="A7" s="69" t="s">
        <v>294</v>
      </c>
      <c r="B7" s="69">
        <v>4211200</v>
      </c>
      <c r="C7" s="75">
        <v>157152.35999999999</v>
      </c>
      <c r="D7" s="75">
        <v>0</v>
      </c>
      <c r="E7" s="75">
        <v>23400.528000000002</v>
      </c>
      <c r="F7" s="75">
        <v>54928.420119999937</v>
      </c>
      <c r="G7" s="75">
        <v>378024.87328000006</v>
      </c>
      <c r="H7" s="75">
        <v>258382.96000000002</v>
      </c>
      <c r="I7" s="75">
        <v>55690.445000000007</v>
      </c>
      <c r="J7" s="75">
        <v>127213.51499999998</v>
      </c>
      <c r="K7" s="75">
        <v>118629.666</v>
      </c>
      <c r="L7" s="75">
        <v>13300.434000000001</v>
      </c>
      <c r="M7" s="75"/>
      <c r="N7" s="75">
        <v>58091.66</v>
      </c>
      <c r="O7" s="75">
        <v>13863.425000000001</v>
      </c>
      <c r="P7" s="75">
        <v>187839.57555519999</v>
      </c>
      <c r="Q7" s="75">
        <v>14289.63</v>
      </c>
      <c r="R7" s="75">
        <v>7682.92</v>
      </c>
      <c r="S7" s="75">
        <v>35056.032000000007</v>
      </c>
      <c r="T7" s="75"/>
      <c r="U7" s="75"/>
      <c r="V7" s="75"/>
      <c r="W7" s="11">
        <v>29950.399999999998</v>
      </c>
      <c r="X7" s="75">
        <v>49850.330999999998</v>
      </c>
      <c r="Y7" s="75">
        <v>10416.770999999999</v>
      </c>
      <c r="Z7" s="75"/>
      <c r="AA7" s="75">
        <v>874599.62</v>
      </c>
      <c r="AB7" s="75">
        <v>12118.77</v>
      </c>
      <c r="AC7" s="75"/>
      <c r="AD7" s="75"/>
      <c r="AE7" s="75">
        <v>540219.63</v>
      </c>
      <c r="AF7" s="75">
        <v>522291.50699999998</v>
      </c>
      <c r="AG7" s="75">
        <v>233336.11799999999</v>
      </c>
      <c r="AH7" s="75"/>
      <c r="AI7" s="75">
        <v>7606.1109999999999</v>
      </c>
      <c r="AJ7" s="75">
        <v>30608.799999999999</v>
      </c>
      <c r="AK7" s="75">
        <v>154962.87606322765</v>
      </c>
      <c r="AL7" s="75">
        <v>467427.11500000005</v>
      </c>
      <c r="AM7" s="75">
        <v>40958.757000000005</v>
      </c>
      <c r="AN7" s="75"/>
      <c r="AO7" s="75">
        <v>44262.04</v>
      </c>
      <c r="AP7" s="75">
        <v>331973.73</v>
      </c>
      <c r="AQ7" s="75">
        <v>1113447.9876000001</v>
      </c>
      <c r="AR7" s="72">
        <v>2180702.0058448003</v>
      </c>
      <c r="AS7" s="76">
        <v>15835638.777449999</v>
      </c>
      <c r="AT7" s="75">
        <f t="shared" si="1"/>
        <v>23983917.790913224</v>
      </c>
      <c r="AU7" s="77">
        <f t="shared" si="2"/>
        <v>8148279.0134632252</v>
      </c>
    </row>
    <row r="8" spans="1:47" x14ac:dyDescent="0.25">
      <c r="A8" s="69" t="s">
        <v>295</v>
      </c>
      <c r="B8" s="69"/>
      <c r="C8" s="75">
        <v>0</v>
      </c>
      <c r="D8" s="75">
        <v>0</v>
      </c>
      <c r="E8" s="75">
        <v>0</v>
      </c>
      <c r="F8" s="75">
        <v>0</v>
      </c>
      <c r="G8" s="75"/>
      <c r="H8" s="75"/>
      <c r="I8" s="75">
        <v>0</v>
      </c>
      <c r="J8" s="75">
        <v>0</v>
      </c>
      <c r="K8" s="75">
        <v>0</v>
      </c>
      <c r="L8" s="75">
        <v>0</v>
      </c>
      <c r="M8" s="75"/>
      <c r="N8" s="75"/>
      <c r="O8" s="75"/>
      <c r="P8" s="75">
        <v>0</v>
      </c>
      <c r="Q8" s="75">
        <v>0</v>
      </c>
      <c r="R8" s="75"/>
      <c r="S8" s="75">
        <v>0</v>
      </c>
      <c r="T8" s="75"/>
      <c r="U8" s="75"/>
      <c r="V8" s="75">
        <v>0</v>
      </c>
      <c r="W8" s="11"/>
      <c r="X8" s="75">
        <v>0</v>
      </c>
      <c r="Y8" s="75">
        <v>0</v>
      </c>
      <c r="Z8" s="75"/>
      <c r="AA8" s="75"/>
      <c r="AB8" s="75"/>
      <c r="AC8" s="75"/>
      <c r="AD8" s="75"/>
      <c r="AE8" s="75">
        <v>0</v>
      </c>
      <c r="AF8" s="75"/>
      <c r="AG8" s="75">
        <v>0</v>
      </c>
      <c r="AH8" s="75"/>
      <c r="AI8" s="75"/>
      <c r="AJ8" s="75"/>
      <c r="AK8" s="75"/>
      <c r="AL8" s="75">
        <v>0</v>
      </c>
      <c r="AM8" s="75">
        <v>0</v>
      </c>
      <c r="AN8" s="75"/>
      <c r="AO8" s="75"/>
      <c r="AP8" s="75"/>
      <c r="AQ8" s="75">
        <v>0</v>
      </c>
      <c r="AR8" s="72"/>
      <c r="AS8" s="76">
        <v>3167127.7554899999</v>
      </c>
      <c r="AT8" s="75">
        <f t="shared" si="1"/>
        <v>3167127.7554899999</v>
      </c>
      <c r="AU8" s="77"/>
    </row>
    <row r="9" spans="1:47" x14ac:dyDescent="0.25">
      <c r="A9" s="69" t="s">
        <v>296</v>
      </c>
      <c r="B9" s="69">
        <v>4222119</v>
      </c>
      <c r="C9" s="75">
        <v>62860.943999999996</v>
      </c>
      <c r="D9" s="75">
        <v>0</v>
      </c>
      <c r="E9" s="75">
        <v>21940.233</v>
      </c>
      <c r="F9" s="75">
        <v>894104.05999999994</v>
      </c>
      <c r="G9" s="75">
        <v>200092.68328</v>
      </c>
      <c r="H9" s="75">
        <v>5423686.96</v>
      </c>
      <c r="I9" s="75">
        <v>83169.728000000003</v>
      </c>
      <c r="J9" s="75">
        <v>266065.74900000001</v>
      </c>
      <c r="K9" s="75">
        <v>0</v>
      </c>
      <c r="L9" s="75">
        <v>16870.043999999998</v>
      </c>
      <c r="M9" s="75"/>
      <c r="N9" s="75">
        <v>43335.46</v>
      </c>
      <c r="O9" s="75">
        <v>13863.425000000001</v>
      </c>
      <c r="P9" s="75">
        <v>316451.84055519995</v>
      </c>
      <c r="Q9" s="75">
        <v>28579.26</v>
      </c>
      <c r="R9" s="75">
        <v>7682.92</v>
      </c>
      <c r="S9" s="75">
        <v>65730.06</v>
      </c>
      <c r="T9" s="75"/>
      <c r="U9" s="75"/>
      <c r="V9" s="75">
        <v>106719.03</v>
      </c>
      <c r="W9" s="11">
        <v>64594.64</v>
      </c>
      <c r="X9" s="75">
        <v>59144.745000000003</v>
      </c>
      <c r="Y9" s="75">
        <v>17361.285</v>
      </c>
      <c r="Z9" s="75"/>
      <c r="AA9" s="75">
        <v>1145352.8599999999</v>
      </c>
      <c r="AB9" s="75"/>
      <c r="AC9" s="75"/>
      <c r="AD9" s="75">
        <v>12318.009999999998</v>
      </c>
      <c r="AE9" s="75">
        <v>314990.42000000004</v>
      </c>
      <c r="AF9" s="75">
        <v>547056.09600000002</v>
      </c>
      <c r="AG9" s="75">
        <v>244444.54399999999</v>
      </c>
      <c r="AH9" s="75">
        <v>12318.009999999998</v>
      </c>
      <c r="AI9" s="75">
        <v>16027.705000000002</v>
      </c>
      <c r="AJ9" s="75">
        <v>30608.799999999999</v>
      </c>
      <c r="AK9" s="75"/>
      <c r="AL9" s="75">
        <v>971788.39</v>
      </c>
      <c r="AM9" s="75">
        <v>40958.757000000005</v>
      </c>
      <c r="AN9" s="75"/>
      <c r="AO9" s="75">
        <v>44262.04</v>
      </c>
      <c r="AP9" s="75">
        <v>739002.75559999992</v>
      </c>
      <c r="AQ9" s="75">
        <v>1343718.0456000001</v>
      </c>
      <c r="AR9" s="72">
        <v>1918976.3358448001</v>
      </c>
      <c r="AS9" s="76">
        <v>35894114.562219992</v>
      </c>
      <c r="AT9" s="75">
        <f t="shared" si="1"/>
        <v>50968190.398099989</v>
      </c>
      <c r="AU9" s="77">
        <f t="shared" si="2"/>
        <v>15074075.835879996</v>
      </c>
    </row>
    <row r="10" spans="1:47" x14ac:dyDescent="0.25">
      <c r="A10" s="69" t="s">
        <v>297</v>
      </c>
      <c r="B10" s="69">
        <v>4222120</v>
      </c>
      <c r="C10" s="75">
        <v>62860.943999999996</v>
      </c>
      <c r="D10" s="75">
        <v>0</v>
      </c>
      <c r="E10" s="75">
        <v>21940.233</v>
      </c>
      <c r="F10" s="75">
        <v>754796.11011999985</v>
      </c>
      <c r="G10" s="75">
        <v>200092.68328</v>
      </c>
      <c r="H10" s="75">
        <v>2324504.5599999996</v>
      </c>
      <c r="I10" s="75">
        <v>83169.728000000003</v>
      </c>
      <c r="J10" s="75">
        <v>348191.397</v>
      </c>
      <c r="K10" s="75">
        <v>0</v>
      </c>
      <c r="L10" s="75">
        <v>16870.043999999998</v>
      </c>
      <c r="M10" s="75"/>
      <c r="N10" s="75">
        <v>43335.46</v>
      </c>
      <c r="O10" s="75">
        <v>13863.425000000001</v>
      </c>
      <c r="P10" s="75">
        <v>316451.84055519995</v>
      </c>
      <c r="Q10" s="75">
        <v>28579.26</v>
      </c>
      <c r="R10" s="75">
        <v>7682.92</v>
      </c>
      <c r="S10" s="75">
        <v>65730.06</v>
      </c>
      <c r="T10" s="75"/>
      <c r="U10" s="75"/>
      <c r="V10" s="75">
        <v>106719.03</v>
      </c>
      <c r="W10" s="11">
        <v>64594.64</v>
      </c>
      <c r="X10" s="75">
        <v>59144.745000000003</v>
      </c>
      <c r="Y10" s="75">
        <v>17361.285</v>
      </c>
      <c r="Z10" s="75"/>
      <c r="AA10" s="75">
        <v>1145352.8599999999</v>
      </c>
      <c r="AB10" s="75"/>
      <c r="AC10" s="75"/>
      <c r="AD10" s="75">
        <v>12318.01</v>
      </c>
      <c r="AE10" s="75">
        <v>314990.42000000004</v>
      </c>
      <c r="AF10" s="75">
        <v>547056.09600000002</v>
      </c>
      <c r="AG10" s="75">
        <v>357135.56399999995</v>
      </c>
      <c r="AH10" s="75">
        <v>12318.009999999998</v>
      </c>
      <c r="AI10" s="75">
        <v>16027.705000000002</v>
      </c>
      <c r="AJ10" s="75">
        <v>30608.799999999999</v>
      </c>
      <c r="AK10" s="75"/>
      <c r="AL10" s="75">
        <v>971788.39</v>
      </c>
      <c r="AM10" s="75">
        <v>40958.757000000005</v>
      </c>
      <c r="AN10" s="75"/>
      <c r="AO10" s="75">
        <v>44262.04</v>
      </c>
      <c r="AP10" s="75">
        <v>739002.75559999992</v>
      </c>
      <c r="AQ10" s="75">
        <v>1015029.6996000001</v>
      </c>
      <c r="AR10" s="72">
        <v>1918976.3358448001</v>
      </c>
      <c r="AS10" s="76">
        <v>34838405.310390003</v>
      </c>
      <c r="AT10" s="75">
        <f t="shared" si="1"/>
        <v>46540119.118390001</v>
      </c>
      <c r="AU10" s="77">
        <f t="shared" si="2"/>
        <v>11701713.807999998</v>
      </c>
    </row>
    <row r="11" spans="1:47" x14ac:dyDescent="0.25">
      <c r="A11" s="69" t="s">
        <v>298</v>
      </c>
      <c r="B11" s="69">
        <v>4222122</v>
      </c>
      <c r="C11" s="75">
        <v>62860.943999999996</v>
      </c>
      <c r="D11" s="75">
        <v>0</v>
      </c>
      <c r="E11" s="75">
        <v>21940.233</v>
      </c>
      <c r="F11" s="75">
        <v>754796.11011999985</v>
      </c>
      <c r="G11" s="75">
        <v>200092.68328</v>
      </c>
      <c r="H11" s="75">
        <v>2324504.5599999996</v>
      </c>
      <c r="I11" s="75">
        <v>83169.728000000003</v>
      </c>
      <c r="J11" s="75">
        <v>348191.397</v>
      </c>
      <c r="K11" s="75">
        <v>0</v>
      </c>
      <c r="L11" s="75">
        <v>16870.043999999998</v>
      </c>
      <c r="M11" s="75"/>
      <c r="N11" s="75">
        <v>43335.46</v>
      </c>
      <c r="O11" s="75">
        <v>13863.425000000001</v>
      </c>
      <c r="P11" s="75">
        <v>316451.84055519995</v>
      </c>
      <c r="Q11" s="75">
        <v>28579.26</v>
      </c>
      <c r="R11" s="75">
        <v>7682.92</v>
      </c>
      <c r="S11" s="75">
        <v>65730.06</v>
      </c>
      <c r="T11" s="75"/>
      <c r="U11" s="75"/>
      <c r="V11" s="75">
        <v>83026.03</v>
      </c>
      <c r="W11" s="11">
        <v>64594.64</v>
      </c>
      <c r="X11" s="75">
        <v>59144.745000000003</v>
      </c>
      <c r="Y11" s="75">
        <v>17361.285</v>
      </c>
      <c r="Z11" s="75"/>
      <c r="AA11" s="75">
        <v>1145352.8599999999</v>
      </c>
      <c r="AB11" s="75"/>
      <c r="AC11" s="75"/>
      <c r="AD11" s="75"/>
      <c r="AE11" s="75">
        <v>314990.42000000004</v>
      </c>
      <c r="AF11" s="75">
        <v>547056.09600000002</v>
      </c>
      <c r="AG11" s="75">
        <v>357135.56399999995</v>
      </c>
      <c r="AH11" s="75">
        <v>12318.009999999998</v>
      </c>
      <c r="AI11" s="75">
        <v>16027.705000000002</v>
      </c>
      <c r="AJ11" s="75">
        <v>30608.799999999999</v>
      </c>
      <c r="AK11" s="75"/>
      <c r="AL11" s="75">
        <v>971788.39</v>
      </c>
      <c r="AM11" s="75">
        <v>40958.757000000005</v>
      </c>
      <c r="AN11" s="75"/>
      <c r="AO11" s="75">
        <v>44262.04</v>
      </c>
      <c r="AP11" s="75">
        <v>739002.75559999992</v>
      </c>
      <c r="AQ11" s="75">
        <v>1015029.6996000001</v>
      </c>
      <c r="AR11" s="72">
        <v>1918976.3358448001</v>
      </c>
      <c r="AS11" s="76">
        <v>28293007.949044</v>
      </c>
      <c r="AT11" s="75">
        <f t="shared" si="1"/>
        <v>39958710.747043997</v>
      </c>
      <c r="AU11" s="77">
        <f t="shared" si="2"/>
        <v>11665702.797999997</v>
      </c>
    </row>
    <row r="12" spans="1:47" x14ac:dyDescent="0.25">
      <c r="A12" s="69" t="s">
        <v>299</v>
      </c>
      <c r="B12" s="69">
        <v>4222125</v>
      </c>
      <c r="C12" s="75">
        <v>62860.943999999996</v>
      </c>
      <c r="D12" s="75">
        <v>0</v>
      </c>
      <c r="E12" s="75">
        <v>21940.233</v>
      </c>
      <c r="F12" s="75">
        <v>754796.11011999985</v>
      </c>
      <c r="G12" s="75">
        <v>200092.68328</v>
      </c>
      <c r="H12" s="75">
        <v>1291443.76</v>
      </c>
      <c r="I12" s="75">
        <v>83169.728000000003</v>
      </c>
      <c r="J12" s="75">
        <v>348191.397</v>
      </c>
      <c r="K12" s="75">
        <v>0</v>
      </c>
      <c r="L12" s="75">
        <v>16870.043999999998</v>
      </c>
      <c r="M12" s="75"/>
      <c r="N12" s="75">
        <v>43335.46</v>
      </c>
      <c r="O12" s="75">
        <v>13863.425000000001</v>
      </c>
      <c r="P12" s="75">
        <v>316451.84055519995</v>
      </c>
      <c r="Q12" s="75">
        <v>28579.26</v>
      </c>
      <c r="R12" s="75">
        <v>7682.92</v>
      </c>
      <c r="S12" s="75">
        <v>65730.06</v>
      </c>
      <c r="T12" s="75"/>
      <c r="U12" s="75"/>
      <c r="V12" s="75"/>
      <c r="W12" s="11">
        <v>64594.64</v>
      </c>
      <c r="X12" s="75">
        <v>59144.745000000003</v>
      </c>
      <c r="Y12" s="75">
        <v>17361.285</v>
      </c>
      <c r="Z12" s="75"/>
      <c r="AA12" s="75">
        <v>685072.35199999996</v>
      </c>
      <c r="AB12" s="75"/>
      <c r="AC12" s="75"/>
      <c r="AD12" s="75"/>
      <c r="AE12" s="75">
        <v>314990.42000000004</v>
      </c>
      <c r="AF12" s="75">
        <v>547056.09600000002</v>
      </c>
      <c r="AG12" s="75">
        <v>357135.56399999995</v>
      </c>
      <c r="AH12" s="75">
        <v>12318.009999999998</v>
      </c>
      <c r="AI12" s="75">
        <v>16027.705000000002</v>
      </c>
      <c r="AJ12" s="75">
        <v>30608.799999999999</v>
      </c>
      <c r="AK12" s="75"/>
      <c r="AL12" s="75">
        <v>891739.60600000003</v>
      </c>
      <c r="AM12" s="75">
        <v>40958.757000000005</v>
      </c>
      <c r="AN12" s="75"/>
      <c r="AO12" s="75">
        <v>44262.04</v>
      </c>
      <c r="AP12" s="75">
        <v>739002.75559999992</v>
      </c>
      <c r="AQ12" s="75">
        <v>1015029.6996000001</v>
      </c>
      <c r="AR12" s="72">
        <v>1918976.3358448001</v>
      </c>
      <c r="AS12" s="76">
        <v>9606954.1916530021</v>
      </c>
      <c r="AT12" s="75">
        <f t="shared" si="1"/>
        <v>19616240.867653001</v>
      </c>
      <c r="AU12" s="77">
        <f t="shared" si="2"/>
        <v>10009286.675999999</v>
      </c>
    </row>
    <row r="13" spans="1:47" x14ac:dyDescent="0.25">
      <c r="A13" s="69" t="s">
        <v>300</v>
      </c>
      <c r="B13" s="69">
        <v>4222124</v>
      </c>
      <c r="C13" s="75">
        <v>62860.943999999996</v>
      </c>
      <c r="D13" s="75">
        <v>0</v>
      </c>
      <c r="E13" s="75">
        <v>21940.233</v>
      </c>
      <c r="F13" s="75">
        <v>754796.11011999985</v>
      </c>
      <c r="G13" s="75">
        <v>200092.68328</v>
      </c>
      <c r="H13" s="75">
        <v>3357565.3600000003</v>
      </c>
      <c r="I13" s="75">
        <v>83169.728000000003</v>
      </c>
      <c r="J13" s="75">
        <v>348191.397</v>
      </c>
      <c r="K13" s="75">
        <v>0</v>
      </c>
      <c r="L13" s="75">
        <v>16870.043999999998</v>
      </c>
      <c r="M13" s="75"/>
      <c r="N13" s="75">
        <v>43335.46</v>
      </c>
      <c r="O13" s="75">
        <v>13863.425000000001</v>
      </c>
      <c r="P13" s="75">
        <v>316451.84055519995</v>
      </c>
      <c r="Q13" s="75">
        <v>28579.26</v>
      </c>
      <c r="R13" s="75">
        <v>7682.92</v>
      </c>
      <c r="S13" s="75">
        <v>65730.06</v>
      </c>
      <c r="T13" s="75"/>
      <c r="U13" s="75"/>
      <c r="V13" s="75"/>
      <c r="W13" s="11">
        <v>64594.64</v>
      </c>
      <c r="X13" s="75">
        <v>59144.745000000003</v>
      </c>
      <c r="Y13" s="75">
        <v>17361.285</v>
      </c>
      <c r="Z13" s="75"/>
      <c r="AA13" s="75">
        <v>1145352.8599999999</v>
      </c>
      <c r="AB13" s="75"/>
      <c r="AC13" s="75"/>
      <c r="AD13" s="75"/>
      <c r="AE13" s="75">
        <v>314990.42000000004</v>
      </c>
      <c r="AF13" s="75">
        <v>547056.09600000002</v>
      </c>
      <c r="AG13" s="75">
        <v>318440.54399999999</v>
      </c>
      <c r="AH13" s="75">
        <v>12318.009999999998</v>
      </c>
      <c r="AI13" s="75">
        <v>16027.705000000002</v>
      </c>
      <c r="AJ13" s="75">
        <v>30608.799999999999</v>
      </c>
      <c r="AK13" s="75"/>
      <c r="AL13" s="75">
        <v>971788.39</v>
      </c>
      <c r="AM13" s="75">
        <v>40958.757000000005</v>
      </c>
      <c r="AN13" s="75"/>
      <c r="AO13" s="75">
        <v>44262.04</v>
      </c>
      <c r="AP13" s="75">
        <v>739002.75559999992</v>
      </c>
      <c r="AQ13" s="75">
        <v>1015029.6996000001</v>
      </c>
      <c r="AR13" s="72">
        <v>1918976.3358448001</v>
      </c>
      <c r="AS13" s="76">
        <v>25337022.043920003</v>
      </c>
      <c r="AT13" s="75">
        <f t="shared" si="1"/>
        <v>37914064.591920003</v>
      </c>
      <c r="AU13" s="77">
        <f t="shared" si="2"/>
        <v>12577042.548</v>
      </c>
    </row>
    <row r="14" spans="1:47" x14ac:dyDescent="0.25">
      <c r="A14" s="69" t="s">
        <v>301</v>
      </c>
      <c r="B14" s="69">
        <v>4222138</v>
      </c>
      <c r="C14" s="75">
        <v>62860.943999999996</v>
      </c>
      <c r="D14" s="75">
        <v>0</v>
      </c>
      <c r="E14" s="75">
        <v>21940.233</v>
      </c>
      <c r="F14" s="75">
        <v>754796.11011999985</v>
      </c>
      <c r="G14" s="75">
        <v>200092.68328</v>
      </c>
      <c r="H14" s="75">
        <v>3357565.3600000003</v>
      </c>
      <c r="I14" s="75">
        <v>83169.728000000003</v>
      </c>
      <c r="J14" s="75">
        <v>348191.397</v>
      </c>
      <c r="K14" s="75">
        <v>0</v>
      </c>
      <c r="L14" s="75">
        <v>16870.043999999998</v>
      </c>
      <c r="M14" s="75"/>
      <c r="N14" s="75">
        <v>43335.46</v>
      </c>
      <c r="O14" s="75">
        <v>13863.425000000001</v>
      </c>
      <c r="P14" s="75">
        <v>316451.84055519995</v>
      </c>
      <c r="Q14" s="75">
        <v>28579.26</v>
      </c>
      <c r="R14" s="75">
        <v>7682.92</v>
      </c>
      <c r="S14" s="75">
        <v>65730.06</v>
      </c>
      <c r="T14" s="75"/>
      <c r="U14" s="75"/>
      <c r="V14" s="75"/>
      <c r="W14" s="11">
        <v>64594.64</v>
      </c>
      <c r="X14" s="75">
        <v>59144.745000000003</v>
      </c>
      <c r="Y14" s="75">
        <v>17361.285</v>
      </c>
      <c r="Z14" s="75"/>
      <c r="AA14" s="75">
        <v>1145352.8599999999</v>
      </c>
      <c r="AB14" s="75"/>
      <c r="AC14" s="75"/>
      <c r="AD14" s="75"/>
      <c r="AE14" s="75">
        <v>314990.42000000004</v>
      </c>
      <c r="AF14" s="75">
        <v>547056.09600000002</v>
      </c>
      <c r="AG14" s="75">
        <v>279980.51399999997</v>
      </c>
      <c r="AH14" s="75">
        <v>12318.009999999998</v>
      </c>
      <c r="AI14" s="75">
        <v>16027.705000000002</v>
      </c>
      <c r="AJ14" s="75">
        <v>30608.799999999999</v>
      </c>
      <c r="AK14" s="75"/>
      <c r="AL14" s="75">
        <v>971788.39</v>
      </c>
      <c r="AM14" s="75">
        <v>40958.757000000005</v>
      </c>
      <c r="AN14" s="75"/>
      <c r="AO14" s="75">
        <v>44262.04</v>
      </c>
      <c r="AP14" s="75">
        <v>739002.75559999992</v>
      </c>
      <c r="AQ14" s="75">
        <v>1141625.5266</v>
      </c>
      <c r="AR14" s="72">
        <v>1918976.3358448001</v>
      </c>
      <c r="AS14" s="76">
        <v>34838405.310389996</v>
      </c>
      <c r="AT14" s="75">
        <f t="shared" si="1"/>
        <v>47503583.655389994</v>
      </c>
      <c r="AU14" s="77">
        <f t="shared" si="2"/>
        <v>12665178.344999999</v>
      </c>
    </row>
    <row r="15" spans="1:47" x14ac:dyDescent="0.25">
      <c r="A15" s="69" t="s">
        <v>302</v>
      </c>
      <c r="B15" s="69">
        <v>4222121</v>
      </c>
      <c r="C15" s="75">
        <v>62860.943999999996</v>
      </c>
      <c r="D15" s="75">
        <v>0</v>
      </c>
      <c r="E15" s="75">
        <v>21940.233</v>
      </c>
      <c r="F15" s="75">
        <v>754796.11011999985</v>
      </c>
      <c r="G15" s="75">
        <v>200092.68328</v>
      </c>
      <c r="H15" s="75">
        <v>3357565.3600000003</v>
      </c>
      <c r="I15" s="75">
        <v>83169.728000000003</v>
      </c>
      <c r="J15" s="75">
        <v>348191.397</v>
      </c>
      <c r="K15" s="75">
        <v>0</v>
      </c>
      <c r="L15" s="75">
        <v>16870.043999999998</v>
      </c>
      <c r="M15" s="75"/>
      <c r="N15" s="75">
        <v>43335.46</v>
      </c>
      <c r="O15" s="75">
        <v>13863.425000000001</v>
      </c>
      <c r="P15" s="75">
        <v>316451.84055519995</v>
      </c>
      <c r="Q15" s="75">
        <v>28579.26</v>
      </c>
      <c r="R15" s="75">
        <v>7682.92</v>
      </c>
      <c r="S15" s="75">
        <v>65730.06</v>
      </c>
      <c r="T15" s="75"/>
      <c r="U15" s="75"/>
      <c r="V15" s="75"/>
      <c r="W15" s="11">
        <v>64594.64</v>
      </c>
      <c r="X15" s="75">
        <v>59144.745000000003</v>
      </c>
      <c r="Y15" s="75">
        <v>17361.285</v>
      </c>
      <c r="Z15" s="75"/>
      <c r="AA15" s="75">
        <v>1145352.8599999999</v>
      </c>
      <c r="AB15" s="75"/>
      <c r="AC15" s="75"/>
      <c r="AD15" s="75"/>
      <c r="AE15" s="75">
        <v>314990.42000000004</v>
      </c>
      <c r="AF15" s="75">
        <v>547056.09600000002</v>
      </c>
      <c r="AG15" s="75">
        <v>277626.13799999998</v>
      </c>
      <c r="AH15" s="75">
        <v>6632.26</v>
      </c>
      <c r="AI15" s="75">
        <v>16027.705000000002</v>
      </c>
      <c r="AJ15" s="75">
        <v>30608.799999999999</v>
      </c>
      <c r="AK15" s="75"/>
      <c r="AL15" s="75">
        <v>971788.39</v>
      </c>
      <c r="AM15" s="75">
        <v>40958.757000000005</v>
      </c>
      <c r="AN15" s="75"/>
      <c r="AO15" s="75">
        <v>44262.04</v>
      </c>
      <c r="AP15" s="75">
        <v>739002.75559999992</v>
      </c>
      <c r="AQ15" s="75">
        <v>1420426.8195999998</v>
      </c>
      <c r="AR15" s="72">
        <v>1918976.3358448001</v>
      </c>
      <c r="AS15" s="76">
        <v>36316398.262952</v>
      </c>
      <c r="AT15" s="75">
        <f t="shared" si="1"/>
        <v>49252337.774951994</v>
      </c>
      <c r="AU15" s="77">
        <f t="shared" si="2"/>
        <v>12935939.511999995</v>
      </c>
    </row>
    <row r="16" spans="1:47" x14ac:dyDescent="0.25">
      <c r="A16" s="69" t="s">
        <v>303</v>
      </c>
      <c r="B16" s="69">
        <v>4222135</v>
      </c>
      <c r="C16" s="75">
        <v>62860.943999999996</v>
      </c>
      <c r="D16" s="75">
        <v>0</v>
      </c>
      <c r="E16" s="75">
        <v>21940.233</v>
      </c>
      <c r="F16" s="75">
        <v>754796.11011999985</v>
      </c>
      <c r="G16" s="75">
        <v>200092.68328</v>
      </c>
      <c r="H16" s="75">
        <v>1291443.76</v>
      </c>
      <c r="I16" s="75">
        <v>83169.728000000003</v>
      </c>
      <c r="J16" s="75">
        <v>327710.33999999997</v>
      </c>
      <c r="K16" s="75">
        <v>0</v>
      </c>
      <c r="L16" s="75">
        <v>16870.043999999998</v>
      </c>
      <c r="M16" s="75"/>
      <c r="N16" s="75">
        <v>43335.46</v>
      </c>
      <c r="O16" s="75">
        <v>13863.425000000001</v>
      </c>
      <c r="P16" s="75">
        <v>316451.84055519995</v>
      </c>
      <c r="Q16" s="75">
        <v>28579.26</v>
      </c>
      <c r="R16" s="75">
        <v>7682.92</v>
      </c>
      <c r="S16" s="75">
        <v>43820.04</v>
      </c>
      <c r="T16" s="75"/>
      <c r="U16" s="75"/>
      <c r="V16" s="75"/>
      <c r="W16" s="11">
        <v>64594.64</v>
      </c>
      <c r="X16" s="75">
        <v>59144.745000000003</v>
      </c>
      <c r="Y16" s="75">
        <v>17361.285</v>
      </c>
      <c r="Z16" s="75"/>
      <c r="AA16" s="75">
        <v>1009976.24</v>
      </c>
      <c r="AB16" s="75"/>
      <c r="AC16" s="75"/>
      <c r="AD16" s="75"/>
      <c r="AE16" s="75">
        <v>314990.42000000004</v>
      </c>
      <c r="AF16" s="75">
        <v>547056.09600000002</v>
      </c>
      <c r="AG16" s="75">
        <v>279980.51399999997</v>
      </c>
      <c r="AH16" s="75">
        <v>6632.26</v>
      </c>
      <c r="AI16" s="75">
        <v>16027.705000000002</v>
      </c>
      <c r="AJ16" s="75">
        <v>30608.799999999999</v>
      </c>
      <c r="AK16" s="75"/>
      <c r="AL16" s="75">
        <v>948244.63</v>
      </c>
      <c r="AM16" s="75">
        <v>40958.757000000005</v>
      </c>
      <c r="AN16" s="75"/>
      <c r="AO16" s="75">
        <v>44262.04</v>
      </c>
      <c r="AP16" s="75">
        <v>739002.75559999992</v>
      </c>
      <c r="AQ16" s="75">
        <v>842175.5316000001</v>
      </c>
      <c r="AR16" s="72">
        <v>1918976.3358448001</v>
      </c>
      <c r="AS16" s="76">
        <v>6334255.5109799998</v>
      </c>
      <c r="AT16" s="75">
        <f t="shared" si="1"/>
        <v>16426865.05398</v>
      </c>
      <c r="AU16" s="77">
        <f t="shared" si="2"/>
        <v>10092609.543000001</v>
      </c>
    </row>
    <row r="17" spans="1:47" x14ac:dyDescent="0.25">
      <c r="A17" s="69" t="s">
        <v>304</v>
      </c>
      <c r="B17" s="69">
        <v>4222102</v>
      </c>
      <c r="C17" s="75">
        <v>62860.943999999996</v>
      </c>
      <c r="D17" s="75">
        <v>0</v>
      </c>
      <c r="E17" s="75">
        <v>14286.273000000001</v>
      </c>
      <c r="F17" s="75">
        <v>431069.41011999996</v>
      </c>
      <c r="G17" s="75">
        <v>200092.68328</v>
      </c>
      <c r="H17" s="75">
        <v>1291443.76</v>
      </c>
      <c r="I17" s="75">
        <v>44911.118000000002</v>
      </c>
      <c r="J17" s="75">
        <v>302644.74</v>
      </c>
      <c r="K17" s="75">
        <v>0</v>
      </c>
      <c r="L17" s="75">
        <v>8866.9560000000001</v>
      </c>
      <c r="M17" s="75"/>
      <c r="N17" s="75">
        <v>43335.46</v>
      </c>
      <c r="O17" s="75">
        <v>13863.425000000001</v>
      </c>
      <c r="P17" s="75">
        <v>316451.84055519995</v>
      </c>
      <c r="Q17" s="75">
        <v>14289.63</v>
      </c>
      <c r="R17" s="75">
        <v>7682.92</v>
      </c>
      <c r="S17" s="75">
        <v>21910.02</v>
      </c>
      <c r="T17" s="75"/>
      <c r="U17" s="75"/>
      <c r="V17" s="75"/>
      <c r="W17" s="11">
        <v>9163.8559999999998</v>
      </c>
      <c r="X17" s="75">
        <v>59144.745000000003</v>
      </c>
      <c r="Y17" s="75">
        <v>17361.285</v>
      </c>
      <c r="Z17" s="75"/>
      <c r="AA17" s="75">
        <v>685072.35199999996</v>
      </c>
      <c r="AB17" s="75"/>
      <c r="AC17" s="75"/>
      <c r="AD17" s="75"/>
      <c r="AE17" s="75">
        <v>314990.42000000004</v>
      </c>
      <c r="AF17" s="75">
        <v>520038.96</v>
      </c>
      <c r="AG17" s="75">
        <v>336568.34399999992</v>
      </c>
      <c r="AH17" s="75">
        <v>6632.26</v>
      </c>
      <c r="AI17" s="75">
        <v>3395.3140000000012</v>
      </c>
      <c r="AJ17" s="75">
        <v>30608.799999999999</v>
      </c>
      <c r="AK17" s="75"/>
      <c r="AL17" s="75">
        <v>891739.60600000003</v>
      </c>
      <c r="AM17" s="75">
        <v>40958.757000000005</v>
      </c>
      <c r="AN17" s="75"/>
      <c r="AO17" s="75">
        <v>44262.04</v>
      </c>
      <c r="AP17" s="75">
        <v>185713.2056000001</v>
      </c>
      <c r="AQ17" s="75">
        <v>728007.3186</v>
      </c>
      <c r="AR17" s="72">
        <v>1918976.3358448001</v>
      </c>
      <c r="AS17" s="76">
        <v>6334255.5109799998</v>
      </c>
      <c r="AT17" s="75">
        <f t="shared" si="1"/>
        <v>14900598.289979998</v>
      </c>
      <c r="AU17" s="77">
        <f t="shared" si="2"/>
        <v>8566342.7789999992</v>
      </c>
    </row>
    <row r="18" spans="1:47" x14ac:dyDescent="0.25">
      <c r="A18" s="69" t="s">
        <v>305</v>
      </c>
      <c r="B18" s="69">
        <v>4222104</v>
      </c>
      <c r="C18" s="75">
        <v>62860.943999999996</v>
      </c>
      <c r="D18" s="75">
        <v>0</v>
      </c>
      <c r="E18" s="75">
        <v>14286.273000000001</v>
      </c>
      <c r="F18" s="75">
        <v>54928.070119999931</v>
      </c>
      <c r="G18" s="75">
        <v>200092.68328</v>
      </c>
      <c r="H18" s="75">
        <v>258382.96000000002</v>
      </c>
      <c r="I18" s="75">
        <v>44911.118000000002</v>
      </c>
      <c r="J18" s="75">
        <v>302644.74</v>
      </c>
      <c r="K18" s="75">
        <v>0</v>
      </c>
      <c r="L18" s="75">
        <v>8866.9560000000001</v>
      </c>
      <c r="M18" s="75"/>
      <c r="N18" s="75">
        <v>43335.46</v>
      </c>
      <c r="O18" s="75">
        <v>13863.425000000001</v>
      </c>
      <c r="P18" s="75">
        <v>316451.84055519995</v>
      </c>
      <c r="Q18" s="75">
        <v>14289.63</v>
      </c>
      <c r="R18" s="75">
        <v>7682.92</v>
      </c>
      <c r="S18" s="75">
        <v>21910.02</v>
      </c>
      <c r="T18" s="75"/>
      <c r="U18" s="75"/>
      <c r="V18" s="75"/>
      <c r="W18" s="11">
        <v>9163.8559999999998</v>
      </c>
      <c r="X18" s="75">
        <v>59144.745000000003</v>
      </c>
      <c r="Y18" s="75">
        <v>17361.285</v>
      </c>
      <c r="Z18" s="75"/>
      <c r="AA18" s="75">
        <v>603846.38</v>
      </c>
      <c r="AB18" s="75"/>
      <c r="AC18" s="75"/>
      <c r="AD18" s="75"/>
      <c r="AE18" s="75">
        <v>314990.42000000004</v>
      </c>
      <c r="AF18" s="75">
        <v>520038.96</v>
      </c>
      <c r="AG18" s="75">
        <v>254271.489</v>
      </c>
      <c r="AH18" s="75">
        <v>6632.26</v>
      </c>
      <c r="AI18" s="75">
        <v>3395.3140000000012</v>
      </c>
      <c r="AJ18" s="75">
        <v>30608.799999999999</v>
      </c>
      <c r="AK18" s="75"/>
      <c r="AL18" s="75">
        <v>877613.35</v>
      </c>
      <c r="AM18" s="75">
        <v>40958.757000000005</v>
      </c>
      <c r="AN18" s="75"/>
      <c r="AO18" s="75">
        <v>44262.04</v>
      </c>
      <c r="AP18" s="75">
        <v>185713.2056000001</v>
      </c>
      <c r="AQ18" s="75">
        <v>716365.24260000011</v>
      </c>
      <c r="AR18" s="72">
        <v>1918976.3358448001</v>
      </c>
      <c r="AS18" s="76">
        <v>9501383.2664700001</v>
      </c>
      <c r="AT18" s="75">
        <f t="shared" si="1"/>
        <v>16469232.746470001</v>
      </c>
      <c r="AU18" s="77">
        <f t="shared" si="2"/>
        <v>6967849.4800000004</v>
      </c>
    </row>
    <row r="19" spans="1:47" x14ac:dyDescent="0.25">
      <c r="A19" s="69" t="s">
        <v>306</v>
      </c>
      <c r="B19" s="69">
        <v>4222113</v>
      </c>
      <c r="C19" s="75">
        <v>62860.943999999996</v>
      </c>
      <c r="D19" s="75">
        <v>0</v>
      </c>
      <c r="E19" s="75">
        <v>14286.273000000001</v>
      </c>
      <c r="F19" s="75">
        <v>107342.71011999996</v>
      </c>
      <c r="G19" s="75">
        <v>200092.68328</v>
      </c>
      <c r="H19" s="75">
        <v>1291443.76</v>
      </c>
      <c r="I19" s="75">
        <v>67866.284000000014</v>
      </c>
      <c r="J19" s="75">
        <v>302644.74</v>
      </c>
      <c r="K19" s="75">
        <v>0</v>
      </c>
      <c r="L19" s="75">
        <v>8866.9560000000001</v>
      </c>
      <c r="M19" s="75"/>
      <c r="N19" s="75">
        <v>43335.46</v>
      </c>
      <c r="O19" s="75">
        <v>13863.425000000001</v>
      </c>
      <c r="P19" s="75">
        <v>316451.84055519995</v>
      </c>
      <c r="Q19" s="75">
        <v>14289.63</v>
      </c>
      <c r="R19" s="75">
        <v>7682.92</v>
      </c>
      <c r="S19" s="75">
        <v>21910.02</v>
      </c>
      <c r="T19" s="75"/>
      <c r="U19" s="75"/>
      <c r="V19" s="75"/>
      <c r="W19" s="11">
        <v>9163.8559999999998</v>
      </c>
      <c r="X19" s="75">
        <v>59144.745000000003</v>
      </c>
      <c r="Y19" s="75">
        <v>17361.285</v>
      </c>
      <c r="Z19" s="75"/>
      <c r="AA19" s="75">
        <v>685072.35199999996</v>
      </c>
      <c r="AB19" s="75"/>
      <c r="AC19" s="75"/>
      <c r="AD19" s="75"/>
      <c r="AE19" s="75">
        <v>314990.42000000004</v>
      </c>
      <c r="AF19" s="75">
        <v>520038.96</v>
      </c>
      <c r="AG19" s="75">
        <v>331426.53899999993</v>
      </c>
      <c r="AH19" s="75">
        <v>6632.26</v>
      </c>
      <c r="AI19" s="75">
        <v>3395.3140000000012</v>
      </c>
      <c r="AJ19" s="75">
        <v>30608.799999999999</v>
      </c>
      <c r="AK19" s="75"/>
      <c r="AL19" s="75">
        <v>891739.60600000003</v>
      </c>
      <c r="AM19" s="75">
        <v>40958.757000000005</v>
      </c>
      <c r="AN19" s="75"/>
      <c r="AO19" s="75">
        <v>44262.04</v>
      </c>
      <c r="AP19" s="75">
        <v>185713.2056000001</v>
      </c>
      <c r="AQ19" s="75">
        <v>669147.91860000009</v>
      </c>
      <c r="AR19" s="72">
        <v>1918976.3358448001</v>
      </c>
      <c r="AS19" s="76">
        <v>6334255.5109799998</v>
      </c>
      <c r="AT19" s="75">
        <f t="shared" si="1"/>
        <v>14535825.55098</v>
      </c>
      <c r="AU19" s="77">
        <f t="shared" si="2"/>
        <v>8201570.04</v>
      </c>
    </row>
    <row r="20" spans="1:47" x14ac:dyDescent="0.25">
      <c r="A20" s="69" t="s">
        <v>307</v>
      </c>
      <c r="B20" s="69">
        <v>4222126</v>
      </c>
      <c r="C20" s="75">
        <v>62860.943999999996</v>
      </c>
      <c r="D20" s="75">
        <v>0</v>
      </c>
      <c r="E20" s="75">
        <v>21940.233</v>
      </c>
      <c r="F20" s="75">
        <v>754796.11011999985</v>
      </c>
      <c r="G20" s="75">
        <v>200092.68328</v>
      </c>
      <c r="H20" s="75">
        <v>2324504.5599999996</v>
      </c>
      <c r="I20" s="75">
        <v>83169.728000000003</v>
      </c>
      <c r="J20" s="75">
        <v>348191.397</v>
      </c>
      <c r="K20" s="75">
        <v>0</v>
      </c>
      <c r="L20" s="75">
        <v>16870.043999999998</v>
      </c>
      <c r="M20" s="75"/>
      <c r="N20" s="75">
        <v>43335.46</v>
      </c>
      <c r="O20" s="75">
        <v>13863.425000000001</v>
      </c>
      <c r="P20" s="75">
        <v>316451.84055519995</v>
      </c>
      <c r="Q20" s="75">
        <v>14289.63</v>
      </c>
      <c r="R20" s="75">
        <v>7682.92</v>
      </c>
      <c r="S20" s="75">
        <v>65730.06</v>
      </c>
      <c r="T20" s="75"/>
      <c r="U20" s="75"/>
      <c r="V20" s="75"/>
      <c r="W20" s="11">
        <v>64594.64</v>
      </c>
      <c r="X20" s="75">
        <v>59144.745000000003</v>
      </c>
      <c r="Y20" s="75">
        <v>17361.285</v>
      </c>
      <c r="Z20" s="75"/>
      <c r="AA20" s="75">
        <v>630921.70400000003</v>
      </c>
      <c r="AB20" s="75"/>
      <c r="AC20" s="75"/>
      <c r="AD20" s="75"/>
      <c r="AE20" s="75">
        <v>314990.42000000004</v>
      </c>
      <c r="AF20" s="75">
        <v>547056.09600000002</v>
      </c>
      <c r="AG20" s="75">
        <v>330704.78399999999</v>
      </c>
      <c r="AH20" s="75">
        <v>6632.26</v>
      </c>
      <c r="AI20" s="75">
        <v>16027.705000000002</v>
      </c>
      <c r="AJ20" s="75">
        <v>30608.799999999999</v>
      </c>
      <c r="AK20" s="75"/>
      <c r="AL20" s="75">
        <v>882322.10199999996</v>
      </c>
      <c r="AM20" s="75">
        <v>40958.757000000005</v>
      </c>
      <c r="AN20" s="75"/>
      <c r="AO20" s="75">
        <v>44262.04</v>
      </c>
      <c r="AP20" s="75">
        <v>739002.75559999992</v>
      </c>
      <c r="AQ20" s="75">
        <v>998978.76360000006</v>
      </c>
      <c r="AR20" s="72">
        <v>1918976.3358448001</v>
      </c>
      <c r="AS20" s="76">
        <v>17208060.804828998</v>
      </c>
      <c r="AT20" s="75">
        <f t="shared" si="1"/>
        <v>28124383.032828994</v>
      </c>
      <c r="AU20" s="77">
        <f t="shared" si="2"/>
        <v>10916322.227999996</v>
      </c>
    </row>
    <row r="21" spans="1:47" x14ac:dyDescent="0.25">
      <c r="A21" s="69" t="s">
        <v>308</v>
      </c>
      <c r="B21" s="69">
        <v>4222127</v>
      </c>
      <c r="C21" s="75">
        <v>62860.943999999996</v>
      </c>
      <c r="D21" s="75">
        <v>0</v>
      </c>
      <c r="E21" s="75">
        <v>14286.273000000001</v>
      </c>
      <c r="F21" s="75">
        <v>107342.71011999996</v>
      </c>
      <c r="G21" s="75">
        <v>200092.68328</v>
      </c>
      <c r="H21" s="75">
        <v>258382.96000000002</v>
      </c>
      <c r="I21" s="75">
        <v>67866.284000000014</v>
      </c>
      <c r="J21" s="75">
        <v>302644.74</v>
      </c>
      <c r="K21" s="75">
        <v>0</v>
      </c>
      <c r="L21" s="75">
        <v>8866.9560000000001</v>
      </c>
      <c r="M21" s="75"/>
      <c r="N21" s="75">
        <v>43335.46</v>
      </c>
      <c r="O21" s="75">
        <v>13863.425000000001</v>
      </c>
      <c r="P21" s="75">
        <v>316451.84055519995</v>
      </c>
      <c r="Q21" s="75">
        <v>14289.63</v>
      </c>
      <c r="R21" s="75">
        <v>7682.92</v>
      </c>
      <c r="S21" s="75">
        <v>21910.02</v>
      </c>
      <c r="T21" s="75"/>
      <c r="U21" s="75"/>
      <c r="V21" s="75"/>
      <c r="W21" s="11">
        <v>16092.703999999998</v>
      </c>
      <c r="X21" s="75">
        <v>59144.745000000003</v>
      </c>
      <c r="Y21" s="75">
        <v>17361.285</v>
      </c>
      <c r="Z21" s="75"/>
      <c r="AA21" s="75">
        <v>603846.38</v>
      </c>
      <c r="AB21" s="75"/>
      <c r="AC21" s="75"/>
      <c r="AD21" s="75"/>
      <c r="AE21" s="75">
        <v>314990.42000000004</v>
      </c>
      <c r="AF21" s="75">
        <v>520038.96</v>
      </c>
      <c r="AG21" s="75">
        <v>254271.489</v>
      </c>
      <c r="AH21" s="75">
        <v>6632.26</v>
      </c>
      <c r="AI21" s="75">
        <v>3395.3140000000012</v>
      </c>
      <c r="AJ21" s="75">
        <v>30608.799999999999</v>
      </c>
      <c r="AK21" s="75"/>
      <c r="AL21" s="75">
        <v>877613.35</v>
      </c>
      <c r="AM21" s="75">
        <v>40958.757000000005</v>
      </c>
      <c r="AN21" s="75"/>
      <c r="AO21" s="75">
        <v>44262.04</v>
      </c>
      <c r="AP21" s="75">
        <v>185713.2056000001</v>
      </c>
      <c r="AQ21" s="75">
        <v>749233.6296000001</v>
      </c>
      <c r="AR21" s="72">
        <v>1918976.3358448001</v>
      </c>
      <c r="AS21" s="76">
        <v>3167127.7554899999</v>
      </c>
      <c r="AT21" s="75">
        <f t="shared" si="1"/>
        <v>10250144.276489999</v>
      </c>
      <c r="AU21" s="77">
        <f t="shared" si="2"/>
        <v>7083016.5209999997</v>
      </c>
    </row>
    <row r="22" spans="1:47" x14ac:dyDescent="0.25">
      <c r="A22" s="69" t="s">
        <v>309</v>
      </c>
      <c r="B22" s="69">
        <v>4121000</v>
      </c>
      <c r="C22" s="75">
        <v>62860.943999999996</v>
      </c>
      <c r="D22" s="75">
        <v>0</v>
      </c>
      <c r="E22" s="75">
        <v>44248.617000000006</v>
      </c>
      <c r="F22" s="75">
        <v>754796.11011999985</v>
      </c>
      <c r="G22" s="75">
        <v>200092.68328</v>
      </c>
      <c r="H22" s="75">
        <v>3357565.3600000003</v>
      </c>
      <c r="I22" s="75">
        <v>83169.728000000003</v>
      </c>
      <c r="J22" s="75">
        <v>348191.397</v>
      </c>
      <c r="K22" s="75">
        <v>170692.26</v>
      </c>
      <c r="L22" s="75">
        <v>16870.043999999998</v>
      </c>
      <c r="M22" s="75"/>
      <c r="N22" s="75">
        <v>43335.46</v>
      </c>
      <c r="O22" s="75">
        <v>13863.425000000001</v>
      </c>
      <c r="P22" s="75">
        <v>316451.84055519995</v>
      </c>
      <c r="Q22" s="75">
        <v>17147.556</v>
      </c>
      <c r="R22" s="75">
        <v>7682.92</v>
      </c>
      <c r="S22" s="75">
        <v>21910.02</v>
      </c>
      <c r="T22" s="75"/>
      <c r="U22" s="75"/>
      <c r="V22" s="75"/>
      <c r="W22" s="11">
        <v>64594.64</v>
      </c>
      <c r="X22" s="75">
        <v>59144.745000000003</v>
      </c>
      <c r="Y22" s="75">
        <v>17361.285</v>
      </c>
      <c r="Z22" s="75"/>
      <c r="AA22" s="75">
        <v>1145352.8599999999</v>
      </c>
      <c r="AB22" s="75"/>
      <c r="AC22" s="75"/>
      <c r="AD22" s="75"/>
      <c r="AE22" s="75">
        <v>314990.42000000004</v>
      </c>
      <c r="AF22" s="75">
        <v>520038.96</v>
      </c>
      <c r="AG22" s="75">
        <v>331483.60800000001</v>
      </c>
      <c r="AH22" s="75">
        <v>6632.26</v>
      </c>
      <c r="AI22" s="75">
        <v>16026.71</v>
      </c>
      <c r="AJ22" s="75">
        <v>30608.799999999999</v>
      </c>
      <c r="AK22" s="75"/>
      <c r="AL22" s="75">
        <v>971788.39</v>
      </c>
      <c r="AM22" s="75">
        <v>40958.757000000005</v>
      </c>
      <c r="AN22" s="75"/>
      <c r="AO22" s="75">
        <v>44262.04</v>
      </c>
      <c r="AP22" s="75">
        <v>1478005.5111999996</v>
      </c>
      <c r="AQ22" s="75">
        <v>998978.76360000006</v>
      </c>
      <c r="AR22" s="72">
        <v>1918976.3358448001</v>
      </c>
      <c r="AS22" s="76">
        <v>21430897.812148999</v>
      </c>
      <c r="AT22" s="75">
        <f t="shared" si="1"/>
        <v>34848980.262748994</v>
      </c>
      <c r="AU22" s="77">
        <f t="shared" si="2"/>
        <v>13418082.450599995</v>
      </c>
    </row>
    <row r="23" spans="1:47" x14ac:dyDescent="0.25">
      <c r="A23" s="69" t="s">
        <v>310</v>
      </c>
      <c r="B23" s="69">
        <v>4123002</v>
      </c>
      <c r="C23" s="75">
        <v>62860.943999999996</v>
      </c>
      <c r="D23" s="75">
        <v>0</v>
      </c>
      <c r="E23" s="75">
        <v>36594.657000000007</v>
      </c>
      <c r="F23" s="75">
        <v>431069.41011999996</v>
      </c>
      <c r="G23" s="75">
        <v>200092.68328</v>
      </c>
      <c r="H23" s="75">
        <v>1291443.76</v>
      </c>
      <c r="I23" s="75">
        <v>67866.284000000014</v>
      </c>
      <c r="J23" s="75">
        <v>302644.74</v>
      </c>
      <c r="K23" s="75">
        <v>102415.356</v>
      </c>
      <c r="L23" s="75">
        <v>8866.9560000000001</v>
      </c>
      <c r="M23" s="75"/>
      <c r="N23" s="75">
        <v>43335.46</v>
      </c>
      <c r="O23" s="75">
        <v>13863.425000000001</v>
      </c>
      <c r="P23" s="75">
        <v>316451.84055519995</v>
      </c>
      <c r="Q23" s="75">
        <v>14289.63</v>
      </c>
      <c r="R23" s="75">
        <v>7682.92</v>
      </c>
      <c r="S23" s="75">
        <v>21910.02</v>
      </c>
      <c r="T23" s="75"/>
      <c r="U23" s="75"/>
      <c r="V23" s="75"/>
      <c r="W23" s="11">
        <v>29950.399999999998</v>
      </c>
      <c r="X23" s="75">
        <v>59144.745000000003</v>
      </c>
      <c r="Y23" s="75">
        <v>17361.285</v>
      </c>
      <c r="Z23" s="75"/>
      <c r="AA23" s="75">
        <v>739223</v>
      </c>
      <c r="AB23" s="75"/>
      <c r="AC23" s="75"/>
      <c r="AD23" s="75"/>
      <c r="AE23" s="75">
        <v>314990.42000000004</v>
      </c>
      <c r="AF23" s="75">
        <v>523006.54800000001</v>
      </c>
      <c r="AG23" s="75">
        <v>264555.09899999999</v>
      </c>
      <c r="AH23" s="75">
        <v>6632.26</v>
      </c>
      <c r="AI23" s="75">
        <v>3395.3140000000012</v>
      </c>
      <c r="AJ23" s="75">
        <v>30608.799999999999</v>
      </c>
      <c r="AK23" s="75"/>
      <c r="AL23" s="75">
        <v>901157.11</v>
      </c>
      <c r="AM23" s="75">
        <v>40958.757000000005</v>
      </c>
      <c r="AN23" s="75"/>
      <c r="AO23" s="75">
        <v>44262.04</v>
      </c>
      <c r="AP23" s="75">
        <v>739002.75559999992</v>
      </c>
      <c r="AQ23" s="75">
        <v>778663.32960000017</v>
      </c>
      <c r="AR23" s="72">
        <v>1918976.3358448001</v>
      </c>
      <c r="AS23" s="76">
        <v>19002766.532940004</v>
      </c>
      <c r="AT23" s="75">
        <f t="shared" si="1"/>
        <v>28336042.817940004</v>
      </c>
      <c r="AU23" s="77">
        <f t="shared" si="2"/>
        <v>9333276.2850000001</v>
      </c>
    </row>
    <row r="24" spans="1:47" x14ac:dyDescent="0.25">
      <c r="A24" s="69" t="s">
        <v>311</v>
      </c>
      <c r="B24" s="69">
        <v>4123005</v>
      </c>
      <c r="C24" s="75">
        <v>62860.943999999996</v>
      </c>
      <c r="D24" s="75">
        <v>0</v>
      </c>
      <c r="E24" s="75">
        <v>14286.273000000001</v>
      </c>
      <c r="F24" s="75">
        <v>431069.41011999996</v>
      </c>
      <c r="G24" s="75">
        <v>200092.68328</v>
      </c>
      <c r="H24" s="75">
        <v>1291443.76</v>
      </c>
      <c r="I24" s="75">
        <v>67866.284000000014</v>
      </c>
      <c r="J24" s="75">
        <v>302644.74</v>
      </c>
      <c r="K24" s="75">
        <v>0</v>
      </c>
      <c r="L24" s="75">
        <v>8866.9560000000001</v>
      </c>
      <c r="M24" s="75"/>
      <c r="N24" s="75">
        <v>43335.46</v>
      </c>
      <c r="O24" s="75">
        <v>13863.425000000001</v>
      </c>
      <c r="P24" s="75">
        <v>316451.84055519995</v>
      </c>
      <c r="Q24" s="75">
        <v>14289.63</v>
      </c>
      <c r="R24" s="75">
        <v>7682.92</v>
      </c>
      <c r="S24" s="75">
        <v>21910.02</v>
      </c>
      <c r="T24" s="75"/>
      <c r="U24" s="75"/>
      <c r="V24" s="75"/>
      <c r="W24" s="11">
        <v>16092.703999999998</v>
      </c>
      <c r="X24" s="75">
        <v>59144.745000000003</v>
      </c>
      <c r="Y24" s="75">
        <v>17361.285</v>
      </c>
      <c r="Z24" s="75"/>
      <c r="AA24" s="75">
        <v>630921.70400000003</v>
      </c>
      <c r="AB24" s="75"/>
      <c r="AC24" s="75"/>
      <c r="AD24" s="75"/>
      <c r="AE24" s="75">
        <v>314990.42000000004</v>
      </c>
      <c r="AF24" s="75">
        <v>520038.96</v>
      </c>
      <c r="AG24" s="75">
        <v>268066.52100000001</v>
      </c>
      <c r="AH24" s="75">
        <v>6632.26</v>
      </c>
      <c r="AI24" s="75">
        <v>3395.3140000000012</v>
      </c>
      <c r="AJ24" s="75">
        <v>30608.799999999999</v>
      </c>
      <c r="AK24" s="75"/>
      <c r="AL24" s="75">
        <v>882322.10199999996</v>
      </c>
      <c r="AM24" s="75">
        <v>40958.757000000005</v>
      </c>
      <c r="AN24" s="75"/>
      <c r="AO24" s="75">
        <v>44262.04</v>
      </c>
      <c r="AP24" s="75">
        <v>185713.2056000001</v>
      </c>
      <c r="AQ24" s="75">
        <v>778663.32960000017</v>
      </c>
      <c r="AR24" s="72">
        <v>1918976.3358448001</v>
      </c>
      <c r="AS24" s="76">
        <v>12457369.171593999</v>
      </c>
      <c r="AT24" s="75">
        <f t="shared" si="1"/>
        <v>20972182.000593998</v>
      </c>
      <c r="AU24" s="77">
        <f t="shared" si="2"/>
        <v>8514812.828999998</v>
      </c>
    </row>
    <row r="25" spans="1:47" x14ac:dyDescent="0.25">
      <c r="A25" s="69" t="s">
        <v>312</v>
      </c>
      <c r="B25" s="69">
        <v>4123001</v>
      </c>
      <c r="C25" s="75">
        <v>62860.943999999996</v>
      </c>
      <c r="D25" s="75">
        <v>0</v>
      </c>
      <c r="E25" s="75">
        <v>14286.273000000001</v>
      </c>
      <c r="F25" s="75">
        <v>431069.41011999996</v>
      </c>
      <c r="G25" s="75">
        <v>200092.68328</v>
      </c>
      <c r="H25" s="75">
        <v>878219.44</v>
      </c>
      <c r="I25" s="75">
        <v>67866.284000000014</v>
      </c>
      <c r="J25" s="75">
        <v>302644.74</v>
      </c>
      <c r="K25" s="75">
        <v>0</v>
      </c>
      <c r="L25" s="75">
        <v>8866.9560000000001</v>
      </c>
      <c r="M25" s="75"/>
      <c r="N25" s="75">
        <v>43335.46</v>
      </c>
      <c r="O25" s="75">
        <v>13863.425000000001</v>
      </c>
      <c r="P25" s="75">
        <v>316451.84055519995</v>
      </c>
      <c r="Q25" s="75">
        <v>14289.63</v>
      </c>
      <c r="R25" s="75">
        <v>7682.92</v>
      </c>
      <c r="S25" s="75">
        <v>21910.02</v>
      </c>
      <c r="T25" s="75"/>
      <c r="U25" s="75"/>
      <c r="V25" s="75"/>
      <c r="W25" s="11">
        <v>16092.703999999998</v>
      </c>
      <c r="X25" s="75">
        <v>59144.745000000003</v>
      </c>
      <c r="Y25" s="75">
        <v>17361.285</v>
      </c>
      <c r="Z25" s="75"/>
      <c r="AA25" s="75">
        <v>630921.70400000003</v>
      </c>
      <c r="AB25" s="75"/>
      <c r="AC25" s="75"/>
      <c r="AD25" s="75"/>
      <c r="AE25" s="75">
        <v>314990.42000000004</v>
      </c>
      <c r="AF25" s="75">
        <v>520038.96</v>
      </c>
      <c r="AG25" s="75">
        <v>257782.91099999999</v>
      </c>
      <c r="AH25" s="75">
        <v>6632.26</v>
      </c>
      <c r="AI25" s="75">
        <v>3395.3140000000012</v>
      </c>
      <c r="AJ25" s="75">
        <v>30608.799999999999</v>
      </c>
      <c r="AK25" s="75"/>
      <c r="AL25" s="75">
        <v>882322.10199999996</v>
      </c>
      <c r="AM25" s="75">
        <v>40958.757000000005</v>
      </c>
      <c r="AN25" s="75"/>
      <c r="AO25" s="75">
        <v>44262.04</v>
      </c>
      <c r="AP25" s="75">
        <v>185713.2056000001</v>
      </c>
      <c r="AQ25" s="75">
        <v>778663.32960000017</v>
      </c>
      <c r="AR25" s="72">
        <v>1918976.3358448001</v>
      </c>
      <c r="AS25" s="76">
        <v>9501383.2664700001</v>
      </c>
      <c r="AT25" s="75">
        <f t="shared" si="1"/>
        <v>17592688.16547</v>
      </c>
      <c r="AU25" s="77">
        <f t="shared" si="2"/>
        <v>8091304.8990000002</v>
      </c>
    </row>
    <row r="26" spans="1:47" x14ac:dyDescent="0.25">
      <c r="A26" s="69" t="s">
        <v>313</v>
      </c>
      <c r="B26" s="69">
        <v>4123004</v>
      </c>
      <c r="C26" s="75">
        <v>62860.943999999996</v>
      </c>
      <c r="D26" s="75">
        <v>0</v>
      </c>
      <c r="E26" s="75">
        <v>14286.273000000001</v>
      </c>
      <c r="F26" s="75">
        <v>431069.41011999996</v>
      </c>
      <c r="G26" s="75">
        <v>200092.68328</v>
      </c>
      <c r="H26" s="75">
        <v>878219.44</v>
      </c>
      <c r="I26" s="75">
        <v>67866.284000000014</v>
      </c>
      <c r="J26" s="75">
        <v>302644.74</v>
      </c>
      <c r="K26" s="75">
        <v>0</v>
      </c>
      <c r="L26" s="75">
        <v>8866.9560000000001</v>
      </c>
      <c r="M26" s="75"/>
      <c r="N26" s="75">
        <v>43335.46</v>
      </c>
      <c r="O26" s="75">
        <v>13863.425000000001</v>
      </c>
      <c r="P26" s="75">
        <v>316451.84055519995</v>
      </c>
      <c r="Q26" s="75">
        <v>14289.63</v>
      </c>
      <c r="R26" s="75">
        <v>7682.92</v>
      </c>
      <c r="S26" s="75">
        <v>21910.02</v>
      </c>
      <c r="T26" s="75"/>
      <c r="U26" s="75"/>
      <c r="V26" s="75"/>
      <c r="W26" s="11">
        <v>16092.703999999998</v>
      </c>
      <c r="X26" s="75">
        <v>59144.745000000003</v>
      </c>
      <c r="Y26" s="75">
        <v>17361.285</v>
      </c>
      <c r="Z26" s="75"/>
      <c r="AA26" s="75">
        <v>630921.70400000003</v>
      </c>
      <c r="AB26" s="75"/>
      <c r="AC26" s="75"/>
      <c r="AD26" s="75"/>
      <c r="AE26" s="75">
        <v>314990.42000000004</v>
      </c>
      <c r="AF26" s="75">
        <v>520038.96</v>
      </c>
      <c r="AG26" s="75">
        <v>251917.11299999998</v>
      </c>
      <c r="AH26" s="75">
        <v>6632.26</v>
      </c>
      <c r="AI26" s="75">
        <v>3395.3140000000012</v>
      </c>
      <c r="AJ26" s="75">
        <v>30608.799999999999</v>
      </c>
      <c r="AK26" s="75"/>
      <c r="AL26" s="75">
        <v>882322.10199999996</v>
      </c>
      <c r="AM26" s="75">
        <v>40958.757000000005</v>
      </c>
      <c r="AN26" s="75"/>
      <c r="AO26" s="75">
        <v>44262.04</v>
      </c>
      <c r="AP26" s="75">
        <v>185713.2056000001</v>
      </c>
      <c r="AQ26" s="75">
        <v>778663.32960000017</v>
      </c>
      <c r="AR26" s="72">
        <v>1918976.3358448001</v>
      </c>
      <c r="AS26" s="76">
        <v>9290241.4161040001</v>
      </c>
      <c r="AT26" s="75">
        <f t="shared" si="1"/>
        <v>17375680.517104</v>
      </c>
      <c r="AU26" s="77">
        <f t="shared" si="2"/>
        <v>8085439.1009999998</v>
      </c>
    </row>
    <row r="27" spans="1:47" x14ac:dyDescent="0.25">
      <c r="A27" s="69" t="s">
        <v>314</v>
      </c>
      <c r="B27" s="69">
        <v>4123010</v>
      </c>
      <c r="C27" s="75">
        <v>62860.943999999996</v>
      </c>
      <c r="D27" s="75">
        <v>0</v>
      </c>
      <c r="E27" s="75">
        <v>14286.273000000001</v>
      </c>
      <c r="F27" s="75">
        <v>431069.41011999996</v>
      </c>
      <c r="G27" s="75">
        <v>200092.68328</v>
      </c>
      <c r="H27" s="75">
        <v>2324504.5599999996</v>
      </c>
      <c r="I27" s="75">
        <v>67866.284000000014</v>
      </c>
      <c r="J27" s="75">
        <v>302644.74</v>
      </c>
      <c r="K27" s="75">
        <v>0</v>
      </c>
      <c r="L27" s="75">
        <v>8866.9560000000001</v>
      </c>
      <c r="M27" s="75"/>
      <c r="N27" s="75">
        <v>43335.46</v>
      </c>
      <c r="O27" s="75">
        <v>13863.425000000001</v>
      </c>
      <c r="P27" s="75">
        <v>316451.84055519995</v>
      </c>
      <c r="Q27" s="75">
        <v>14289.63</v>
      </c>
      <c r="R27" s="75">
        <v>7682.92</v>
      </c>
      <c r="S27" s="75">
        <v>21910.02</v>
      </c>
      <c r="T27" s="75"/>
      <c r="U27" s="75"/>
      <c r="V27" s="75"/>
      <c r="W27" s="11">
        <v>29950.399999999998</v>
      </c>
      <c r="X27" s="75">
        <v>59144.745000000003</v>
      </c>
      <c r="Y27" s="75">
        <v>17361.285</v>
      </c>
      <c r="Z27" s="75"/>
      <c r="AA27" s="75">
        <v>630921.70400000003</v>
      </c>
      <c r="AB27" s="75"/>
      <c r="AC27" s="75"/>
      <c r="AD27" s="75"/>
      <c r="AE27" s="75">
        <v>314990.42000000004</v>
      </c>
      <c r="AF27" s="75">
        <v>520038.96</v>
      </c>
      <c r="AG27" s="75">
        <v>341710.14899999998</v>
      </c>
      <c r="AH27" s="75">
        <v>6632.26</v>
      </c>
      <c r="AI27" s="75">
        <v>3395.3140000000012</v>
      </c>
      <c r="AJ27" s="75">
        <v>30608.799999999999</v>
      </c>
      <c r="AK27" s="75"/>
      <c r="AL27" s="75">
        <v>882322.10199999996</v>
      </c>
      <c r="AM27" s="75">
        <v>40958.757000000005</v>
      </c>
      <c r="AN27" s="75"/>
      <c r="AO27" s="75">
        <v>44262.04</v>
      </c>
      <c r="AP27" s="75">
        <v>1478005.5111999996</v>
      </c>
      <c r="AQ27" s="75">
        <v>778663.32960000017</v>
      </c>
      <c r="AR27" s="72">
        <v>1918976.3358448001</v>
      </c>
      <c r="AS27" s="76">
        <v>12457369.171593999</v>
      </c>
      <c r="AT27" s="75">
        <f t="shared" si="1"/>
        <v>23385036.430193998</v>
      </c>
      <c r="AU27" s="77">
        <f t="shared" si="2"/>
        <v>10927667.258599998</v>
      </c>
    </row>
    <row r="28" spans="1:47" x14ac:dyDescent="0.25">
      <c r="A28" s="69" t="s">
        <v>315</v>
      </c>
      <c r="B28" s="69">
        <v>4123007</v>
      </c>
      <c r="C28" s="75">
        <v>62860.943999999996</v>
      </c>
      <c r="D28" s="75">
        <v>0</v>
      </c>
      <c r="E28" s="75">
        <v>14286.273000000001</v>
      </c>
      <c r="F28" s="75">
        <v>431069.41011999996</v>
      </c>
      <c r="G28" s="75">
        <v>200092.68328</v>
      </c>
      <c r="H28" s="75">
        <v>1291443.76</v>
      </c>
      <c r="I28" s="75">
        <v>67866.284000000014</v>
      </c>
      <c r="J28" s="75">
        <v>302644.74</v>
      </c>
      <c r="K28" s="75">
        <v>0</v>
      </c>
      <c r="L28" s="75">
        <v>8866.9560000000001</v>
      </c>
      <c r="M28" s="75"/>
      <c r="N28" s="75">
        <v>43335.46</v>
      </c>
      <c r="O28" s="75">
        <v>13863.425000000001</v>
      </c>
      <c r="P28" s="75">
        <v>316451.84055519995</v>
      </c>
      <c r="Q28" s="75">
        <v>14289.63</v>
      </c>
      <c r="R28" s="75">
        <v>7682.92</v>
      </c>
      <c r="S28" s="75">
        <v>21910.02</v>
      </c>
      <c r="T28" s="75"/>
      <c r="U28" s="75"/>
      <c r="V28" s="75"/>
      <c r="W28" s="11">
        <v>16092.703999999998</v>
      </c>
      <c r="X28" s="75">
        <v>59144.745000000003</v>
      </c>
      <c r="Y28" s="75">
        <v>17361.285</v>
      </c>
      <c r="Z28" s="75"/>
      <c r="AA28" s="75">
        <v>630921.70400000003</v>
      </c>
      <c r="AB28" s="75"/>
      <c r="AC28" s="75"/>
      <c r="AD28" s="75"/>
      <c r="AE28" s="75">
        <v>314990.42000000004</v>
      </c>
      <c r="AF28" s="75">
        <v>520038.96</v>
      </c>
      <c r="AG28" s="75">
        <v>293637.90899999999</v>
      </c>
      <c r="AH28" s="75"/>
      <c r="AI28" s="75">
        <v>3395.3140000000012</v>
      </c>
      <c r="AJ28" s="75">
        <v>30608.799999999999</v>
      </c>
      <c r="AK28" s="75"/>
      <c r="AL28" s="75">
        <v>882322.10199999996</v>
      </c>
      <c r="AM28" s="75">
        <v>40958.757000000005</v>
      </c>
      <c r="AN28" s="75"/>
      <c r="AO28" s="75">
        <v>44262.04</v>
      </c>
      <c r="AP28" s="75">
        <v>739002.75559999992</v>
      </c>
      <c r="AQ28" s="75">
        <v>896009.32960000006</v>
      </c>
      <c r="AR28" s="72">
        <v>1918976.3358448001</v>
      </c>
      <c r="AS28" s="76">
        <v>6334255.5109799998</v>
      </c>
      <c r="AT28" s="75">
        <f t="shared" si="1"/>
        <v>15538643.017979998</v>
      </c>
      <c r="AU28" s="77">
        <f t="shared" si="2"/>
        <v>9204387.5069999993</v>
      </c>
    </row>
    <row r="29" spans="1:47" x14ac:dyDescent="0.25">
      <c r="A29" s="69" t="s">
        <v>316</v>
      </c>
      <c r="B29" s="69">
        <v>4222118</v>
      </c>
      <c r="C29" s="75">
        <v>62860.943999999996</v>
      </c>
      <c r="D29" s="75">
        <v>0</v>
      </c>
      <c r="E29" s="75">
        <v>36594.657000000007</v>
      </c>
      <c r="F29" s="75">
        <v>431069.41011999996</v>
      </c>
      <c r="G29" s="75">
        <v>200092.68328</v>
      </c>
      <c r="H29" s="75">
        <v>1291443.76</v>
      </c>
      <c r="I29" s="75">
        <v>67866.284000000014</v>
      </c>
      <c r="J29" s="75">
        <v>302644.74</v>
      </c>
      <c r="K29" s="75">
        <v>102415.356</v>
      </c>
      <c r="L29" s="75">
        <v>8866.9560000000001</v>
      </c>
      <c r="M29" s="75"/>
      <c r="N29" s="75">
        <v>43335.46</v>
      </c>
      <c r="O29" s="75">
        <v>13863.425000000001</v>
      </c>
      <c r="P29" s="75">
        <v>316451.84055519995</v>
      </c>
      <c r="Q29" s="75">
        <v>14289.63</v>
      </c>
      <c r="R29" s="75">
        <v>7682.92</v>
      </c>
      <c r="S29" s="75">
        <v>21910.02</v>
      </c>
      <c r="T29" s="75"/>
      <c r="U29" s="75"/>
      <c r="V29" s="75"/>
      <c r="W29" s="11">
        <v>9163.8559999999998</v>
      </c>
      <c r="X29" s="75">
        <v>59144.745000000003</v>
      </c>
      <c r="Y29" s="75">
        <v>17361.285</v>
      </c>
      <c r="Z29" s="75"/>
      <c r="AA29" s="75">
        <v>630921.70400000003</v>
      </c>
      <c r="AB29" s="75"/>
      <c r="AC29" s="75"/>
      <c r="AD29" s="75"/>
      <c r="AE29" s="75">
        <v>314990.42000000004</v>
      </c>
      <c r="AF29" s="75">
        <v>520038.96</v>
      </c>
      <c r="AG29" s="75">
        <v>318017.14899999998</v>
      </c>
      <c r="AH29" s="75"/>
      <c r="AI29" s="75">
        <v>3395.3140000000012</v>
      </c>
      <c r="AJ29" s="75">
        <v>30608.799999999999</v>
      </c>
      <c r="AK29" s="75"/>
      <c r="AL29" s="75">
        <v>882322.10199999996</v>
      </c>
      <c r="AM29" s="75">
        <v>40958.757000000005</v>
      </c>
      <c r="AN29" s="75"/>
      <c r="AO29" s="75">
        <v>44262.04</v>
      </c>
      <c r="AP29" s="75">
        <v>739002.75559999992</v>
      </c>
      <c r="AQ29" s="75">
        <v>837522.72960000008</v>
      </c>
      <c r="AR29" s="72">
        <v>1918976.3358448001</v>
      </c>
      <c r="AS29" s="76">
        <v>3167127.7554899999</v>
      </c>
      <c r="AT29" s="75">
        <f t="shared" si="1"/>
        <v>12455202.79449</v>
      </c>
      <c r="AU29" s="77">
        <f t="shared" si="2"/>
        <v>9288075.0390000008</v>
      </c>
    </row>
    <row r="30" spans="1:47" x14ac:dyDescent="0.25">
      <c r="A30" s="69"/>
      <c r="B30" s="69"/>
      <c r="C30" s="75">
        <f t="shared" ref="C30:AG30" si="3">SUM(C5:C29)</f>
        <v>2734451.0640000007</v>
      </c>
      <c r="D30" s="75">
        <f t="shared" si="3"/>
        <v>0</v>
      </c>
      <c r="E30" s="75">
        <f t="shared" si="3"/>
        <v>527455.19699999993</v>
      </c>
      <c r="F30" s="75">
        <f t="shared" si="3"/>
        <v>12952421.212759996</v>
      </c>
      <c r="G30" s="75">
        <f t="shared" si="3"/>
        <v>6414371.6454400048</v>
      </c>
      <c r="H30" s="75">
        <f t="shared" si="3"/>
        <v>51087799.79999999</v>
      </c>
      <c r="I30" s="75">
        <f t="shared" si="3"/>
        <v>1767315.236</v>
      </c>
      <c r="J30" s="75">
        <f t="shared" si="3"/>
        <v>7733619.3720000014</v>
      </c>
      <c r="K30" s="75">
        <f t="shared" si="3"/>
        <v>742329.93400000001</v>
      </c>
      <c r="L30" s="75">
        <f t="shared" si="3"/>
        <v>486027.42800000007</v>
      </c>
      <c r="M30" s="75">
        <f t="shared" si="3"/>
        <v>0</v>
      </c>
      <c r="N30" s="75">
        <f t="shared" si="3"/>
        <v>1111965.7599999998</v>
      </c>
      <c r="O30" s="75">
        <f t="shared" si="3"/>
        <v>325039.27999999985</v>
      </c>
      <c r="P30" s="75">
        <f t="shared" si="3"/>
        <v>7661423.4329248024</v>
      </c>
      <c r="Q30" s="75">
        <f t="shared" si="3"/>
        <v>502994.97600000008</v>
      </c>
      <c r="R30" s="75">
        <f t="shared" si="3"/>
        <v>192073.00000000009</v>
      </c>
      <c r="S30" s="75">
        <f t="shared" si="3"/>
        <v>977187.89200000023</v>
      </c>
      <c r="T30" s="75">
        <f t="shared" si="3"/>
        <v>82403.16</v>
      </c>
      <c r="U30" s="75">
        <f t="shared" si="3"/>
        <v>43374</v>
      </c>
      <c r="V30" s="75">
        <f t="shared" si="3"/>
        <v>689533.66</v>
      </c>
      <c r="W30" s="75">
        <f t="shared" si="3"/>
        <v>1046699.4640000004</v>
      </c>
      <c r="X30" s="75">
        <f t="shared" si="3"/>
        <v>1420742.8260000008</v>
      </c>
      <c r="Y30" s="75">
        <f t="shared" si="3"/>
        <v>444449.89599999978</v>
      </c>
      <c r="Z30" s="75">
        <f t="shared" si="3"/>
        <v>0</v>
      </c>
      <c r="AA30" s="75">
        <f t="shared" si="3"/>
        <v>25817987.803999998</v>
      </c>
      <c r="AB30" s="75">
        <f t="shared" si="3"/>
        <v>60593.850000000006</v>
      </c>
      <c r="AC30" s="75">
        <f t="shared" si="3"/>
        <v>38777</v>
      </c>
      <c r="AD30" s="75">
        <f t="shared" si="3"/>
        <v>36329.305</v>
      </c>
      <c r="AE30" s="75">
        <f t="shared" si="3"/>
        <v>10050622.429999998</v>
      </c>
      <c r="AF30" s="75">
        <f t="shared" si="3"/>
        <v>13837280.910000008</v>
      </c>
      <c r="AG30" s="75">
        <f t="shared" si="3"/>
        <v>7670444.1090000002</v>
      </c>
      <c r="AH30" s="75">
        <f t="shared" ref="AH30:AR30" si="4">SUM(AH5:AH29)</f>
        <v>160127.43999999997</v>
      </c>
      <c r="AI30" s="75">
        <f>SUM(AI5:AI29)</f>
        <v>244892.14100000021</v>
      </c>
      <c r="AJ30" s="75">
        <f t="shared" si="4"/>
        <v>765221.00000000023</v>
      </c>
      <c r="AK30" s="75">
        <f t="shared" si="4"/>
        <v>907201.87606322765</v>
      </c>
      <c r="AL30" s="75">
        <f>SUM(AL5:AL29)</f>
        <v>21518630.646999992</v>
      </c>
      <c r="AM30" s="75">
        <f>SUM(AM5:AM29)</f>
        <v>996663.08699999982</v>
      </c>
      <c r="AN30" s="75">
        <f t="shared" si="4"/>
        <v>0</v>
      </c>
      <c r="AO30" s="75">
        <f t="shared" si="4"/>
        <v>1106551.0000000002</v>
      </c>
      <c r="AP30" s="75">
        <f>SUM(AP5:AP29)</f>
        <v>15708621.140000004</v>
      </c>
      <c r="AQ30" s="75">
        <f>SUM(AQ5:AQ29)</f>
        <v>26368404.766099993</v>
      </c>
      <c r="AR30" s="75">
        <f t="shared" si="4"/>
        <v>49607848.186975203</v>
      </c>
      <c r="AS30" s="75">
        <f>SUM(AS5:AS29)</f>
        <v>574200262.07033706</v>
      </c>
      <c r="AT30" s="78">
        <f>SUM(AT5:AT29)</f>
        <v>848040136.99860036</v>
      </c>
    </row>
    <row r="31" spans="1:47" x14ac:dyDescent="0.25">
      <c r="AS31" s="77"/>
      <c r="AT31" s="85"/>
      <c r="AU31" s="77"/>
    </row>
    <row r="32" spans="1:47" x14ac:dyDescent="0.25">
      <c r="C32" s="11"/>
      <c r="D32" s="11"/>
      <c r="E32" s="77"/>
      <c r="F32" s="77"/>
      <c r="I32" s="85"/>
      <c r="J32" s="77"/>
      <c r="O32" s="77"/>
      <c r="Q32" s="11"/>
      <c r="S32" s="77"/>
      <c r="AD32" s="77"/>
      <c r="AE32" s="77"/>
      <c r="AF32" s="77"/>
    </row>
    <row r="33" spans="1:46" x14ac:dyDescent="0.25">
      <c r="A33" s="11"/>
      <c r="B33" s="11"/>
      <c r="C33" s="11"/>
      <c r="D33" s="11"/>
      <c r="E33" s="11"/>
      <c r="F33" s="11"/>
      <c r="G33" s="77"/>
      <c r="H33" s="77"/>
      <c r="I33" s="11"/>
      <c r="J33" s="77"/>
      <c r="K33" s="11"/>
      <c r="L33" s="11"/>
      <c r="M33" s="11"/>
      <c r="N33" s="11"/>
      <c r="O33" s="77"/>
      <c r="P33" s="77"/>
      <c r="Q33" s="77"/>
      <c r="S33" s="77"/>
      <c r="W33" s="77"/>
      <c r="X33" s="77"/>
      <c r="AT33" s="77"/>
    </row>
    <row r="34" spans="1:46" x14ac:dyDescent="0.25">
      <c r="A34" s="11"/>
      <c r="B34" s="11"/>
      <c r="C34" s="11"/>
      <c r="D34" s="11"/>
      <c r="E34" s="11"/>
      <c r="F34" s="11"/>
      <c r="G34" s="77"/>
      <c r="H34" s="77"/>
      <c r="I34" s="11"/>
      <c r="J34" s="77"/>
      <c r="K34" s="11"/>
      <c r="L34" s="11"/>
      <c r="M34" s="11"/>
      <c r="N34" s="11"/>
      <c r="O34" s="77"/>
      <c r="P34" s="77"/>
      <c r="S34" s="77"/>
      <c r="U34" s="72"/>
      <c r="V34" s="72"/>
      <c r="W34" s="77"/>
      <c r="X34" s="77"/>
    </row>
    <row r="35" spans="1:46" x14ac:dyDescent="0.25">
      <c r="A35" s="11"/>
      <c r="B35" s="11"/>
      <c r="C35" s="11"/>
      <c r="D35" s="11"/>
      <c r="E35" s="11"/>
      <c r="F35" s="11"/>
      <c r="G35" s="77"/>
      <c r="H35" s="77"/>
      <c r="I35" s="11"/>
      <c r="J35" s="77"/>
      <c r="K35" s="11"/>
      <c r="L35" s="11"/>
      <c r="M35" s="11"/>
      <c r="N35" s="11"/>
      <c r="O35" s="77"/>
      <c r="P35" s="77"/>
      <c r="S35" s="77"/>
      <c r="U35" s="72"/>
      <c r="W35" s="77"/>
      <c r="X35" s="77"/>
    </row>
    <row r="36" spans="1:46" x14ac:dyDescent="0.25">
      <c r="A36" s="11"/>
      <c r="B36" s="11"/>
      <c r="C36" s="11"/>
      <c r="D36" s="11"/>
      <c r="E36" s="11"/>
      <c r="F36" s="11"/>
      <c r="G36" s="77"/>
      <c r="H36" s="77"/>
      <c r="I36" s="11"/>
      <c r="J36" s="77"/>
      <c r="K36" s="11"/>
      <c r="L36" s="11"/>
      <c r="M36" s="11"/>
      <c r="N36" s="11"/>
      <c r="O36" s="77"/>
      <c r="P36" s="77"/>
      <c r="S36" s="77"/>
      <c r="U36" s="72"/>
      <c r="W36" s="77"/>
      <c r="X36" s="77"/>
    </row>
    <row r="37" spans="1:46" x14ac:dyDescent="0.25">
      <c r="A37" s="11"/>
      <c r="B37" s="11"/>
      <c r="C37" s="11"/>
      <c r="D37" s="11"/>
      <c r="E37" s="11"/>
      <c r="F37" s="11"/>
      <c r="G37" s="77"/>
      <c r="H37" s="77"/>
      <c r="I37" s="11"/>
      <c r="J37" s="77"/>
      <c r="K37" s="11"/>
      <c r="L37" s="11"/>
      <c r="M37" s="11"/>
      <c r="N37" s="11"/>
      <c r="O37" s="77"/>
      <c r="P37" s="77"/>
      <c r="S37" s="77"/>
      <c r="U37" s="72"/>
      <c r="W37" s="77"/>
      <c r="X37" s="77"/>
    </row>
    <row r="38" spans="1:46" x14ac:dyDescent="0.25">
      <c r="A38" s="12"/>
      <c r="B38" s="12"/>
      <c r="C38" s="12"/>
      <c r="D38" s="12"/>
      <c r="E38" s="12"/>
      <c r="F38" s="11"/>
      <c r="G38" s="77"/>
      <c r="H38" s="77"/>
      <c r="I38" s="11"/>
      <c r="J38" s="77"/>
      <c r="K38" s="11"/>
      <c r="L38" s="12"/>
      <c r="M38" s="12"/>
      <c r="N38" s="12"/>
      <c r="O38" s="77"/>
      <c r="P38" s="77"/>
      <c r="S38" s="77"/>
      <c r="U38" s="72"/>
      <c r="W38" s="77"/>
      <c r="X38" s="77"/>
    </row>
    <row r="39" spans="1:46" x14ac:dyDescent="0.25">
      <c r="A39" s="11"/>
      <c r="B39" s="11"/>
      <c r="C39" s="11"/>
      <c r="D39" s="11"/>
      <c r="E39" s="11"/>
      <c r="F39" s="11"/>
      <c r="G39" s="77"/>
      <c r="H39" s="77"/>
      <c r="I39" s="11"/>
      <c r="J39" s="77"/>
      <c r="K39" s="11"/>
      <c r="L39" s="11"/>
      <c r="M39" s="11"/>
      <c r="N39" s="11"/>
      <c r="O39" s="77"/>
      <c r="P39" s="77"/>
      <c r="S39" s="77"/>
      <c r="U39" s="72"/>
      <c r="W39" s="77"/>
      <c r="X39" s="77"/>
    </row>
    <row r="40" spans="1:46" x14ac:dyDescent="0.25">
      <c r="A40" s="11"/>
      <c r="B40" s="11"/>
      <c r="C40" s="11"/>
      <c r="D40" s="11"/>
      <c r="E40" s="11"/>
      <c r="F40" s="11"/>
      <c r="G40" s="77"/>
      <c r="H40" s="77"/>
      <c r="I40" s="11"/>
      <c r="J40" s="77"/>
      <c r="K40" s="11"/>
      <c r="L40" s="11"/>
      <c r="M40" s="11"/>
      <c r="N40" s="11"/>
      <c r="O40" s="77"/>
      <c r="P40" s="77"/>
      <c r="S40" s="77"/>
      <c r="U40" s="72"/>
      <c r="W40" s="77"/>
      <c r="X40" s="77"/>
    </row>
    <row r="41" spans="1:46" x14ac:dyDescent="0.25">
      <c r="A41" s="11"/>
      <c r="B41" s="11"/>
      <c r="C41" s="11"/>
      <c r="D41" s="11"/>
      <c r="E41" s="11"/>
      <c r="F41" s="11"/>
      <c r="G41" s="77"/>
      <c r="H41" s="77"/>
      <c r="I41" s="11"/>
      <c r="J41" s="77"/>
      <c r="K41" s="11"/>
      <c r="L41" s="11"/>
      <c r="M41" s="11"/>
      <c r="N41" s="11"/>
      <c r="O41" s="77"/>
      <c r="P41" s="77"/>
      <c r="S41" s="77"/>
      <c r="U41" s="72"/>
      <c r="W41" s="77"/>
      <c r="X41" s="77"/>
    </row>
    <row r="42" spans="1:46" x14ac:dyDescent="0.25">
      <c r="A42" s="11"/>
      <c r="B42" s="11"/>
      <c r="C42" s="11"/>
      <c r="D42" s="11"/>
      <c r="E42" s="11"/>
      <c r="F42" s="11"/>
      <c r="G42" s="77"/>
      <c r="H42" s="77"/>
      <c r="I42" s="11"/>
      <c r="J42" s="77"/>
      <c r="K42" s="11"/>
      <c r="L42" s="11"/>
      <c r="M42" s="11"/>
      <c r="N42" s="11"/>
      <c r="O42" s="77"/>
      <c r="P42" s="77"/>
      <c r="S42" s="77"/>
      <c r="U42" s="72"/>
      <c r="W42" s="77"/>
      <c r="X42" s="77"/>
    </row>
    <row r="43" spans="1:46" x14ac:dyDescent="0.25">
      <c r="A43" s="11"/>
      <c r="B43" s="11"/>
      <c r="C43" s="11"/>
      <c r="D43" s="11"/>
      <c r="E43" s="11"/>
      <c r="F43" s="11"/>
      <c r="G43" s="77"/>
      <c r="H43" s="77"/>
      <c r="I43" s="11"/>
      <c r="J43" s="77"/>
      <c r="K43" s="11"/>
      <c r="L43" s="11"/>
      <c r="M43" s="11"/>
      <c r="N43" s="11"/>
      <c r="O43" s="77"/>
      <c r="P43" s="77"/>
      <c r="S43" s="77"/>
      <c r="U43" s="72"/>
      <c r="W43" s="77"/>
      <c r="X43" s="77"/>
    </row>
    <row r="44" spans="1:46" x14ac:dyDescent="0.25">
      <c r="A44" s="11"/>
      <c r="B44" s="11"/>
      <c r="C44" s="11"/>
      <c r="D44" s="11"/>
      <c r="E44" s="11"/>
      <c r="F44" s="11"/>
      <c r="G44" s="77"/>
      <c r="H44" s="77"/>
      <c r="I44" s="11"/>
      <c r="J44" s="77"/>
      <c r="K44" s="11"/>
      <c r="L44" s="11"/>
      <c r="M44" s="11"/>
      <c r="N44" s="11"/>
      <c r="O44" s="77"/>
      <c r="P44" s="77"/>
      <c r="S44" s="77"/>
      <c r="U44" s="72"/>
      <c r="W44" s="77"/>
      <c r="X44" s="77"/>
    </row>
    <row r="45" spans="1:46" x14ac:dyDescent="0.25">
      <c r="A45" s="11"/>
      <c r="B45" s="11"/>
      <c r="C45" s="11"/>
      <c r="D45" s="11"/>
      <c r="E45" s="11"/>
      <c r="F45" s="11"/>
      <c r="G45" s="77"/>
      <c r="H45" s="77"/>
      <c r="I45" s="11"/>
      <c r="J45" s="77"/>
      <c r="K45" s="11"/>
      <c r="L45" s="11"/>
      <c r="M45" s="11"/>
      <c r="N45" s="11"/>
      <c r="O45" s="77"/>
      <c r="P45" s="77"/>
      <c r="S45" s="77"/>
      <c r="U45" s="72"/>
      <c r="W45" s="77"/>
      <c r="X45" s="77"/>
    </row>
    <row r="46" spans="1:46" x14ac:dyDescent="0.25">
      <c r="A46" s="11"/>
      <c r="B46" s="11"/>
      <c r="C46" s="11"/>
      <c r="D46" s="11"/>
      <c r="E46" s="11"/>
      <c r="F46" s="11"/>
      <c r="G46" s="77"/>
      <c r="H46" s="77"/>
      <c r="I46" s="11"/>
      <c r="J46" s="77"/>
      <c r="K46" s="11"/>
      <c r="L46" s="11"/>
      <c r="M46" s="11"/>
      <c r="N46" s="11"/>
      <c r="O46" s="77"/>
      <c r="P46" s="77"/>
      <c r="S46" s="77"/>
      <c r="U46" s="72"/>
      <c r="W46" s="77"/>
      <c r="X46" s="77"/>
    </row>
    <row r="47" spans="1:46" x14ac:dyDescent="0.25">
      <c r="A47" s="11"/>
      <c r="B47" s="11"/>
      <c r="C47" s="11"/>
      <c r="D47" s="11"/>
      <c r="E47" s="11"/>
      <c r="F47" s="11"/>
      <c r="G47" s="77"/>
      <c r="H47" s="77"/>
      <c r="I47" s="11"/>
      <c r="J47" s="77"/>
      <c r="K47" s="11"/>
      <c r="L47" s="11"/>
      <c r="M47" s="11"/>
      <c r="N47" s="11"/>
      <c r="O47" s="77"/>
      <c r="P47" s="77"/>
      <c r="S47" s="77"/>
      <c r="U47" s="72"/>
      <c r="W47" s="77"/>
      <c r="X47" s="77"/>
    </row>
    <row r="48" spans="1:46" x14ac:dyDescent="0.25">
      <c r="A48" s="11"/>
      <c r="B48" s="11"/>
      <c r="C48" s="11"/>
      <c r="D48" s="11"/>
      <c r="E48" s="11"/>
      <c r="F48" s="11"/>
      <c r="G48" s="77"/>
      <c r="H48" s="77"/>
      <c r="I48" s="11"/>
      <c r="J48" s="77"/>
      <c r="K48" s="11"/>
      <c r="L48" s="11"/>
      <c r="M48" s="11"/>
      <c r="N48" s="11"/>
      <c r="O48" s="77"/>
      <c r="P48" s="77"/>
      <c r="S48" s="77"/>
      <c r="U48" s="72"/>
      <c r="W48" s="77"/>
      <c r="X48" s="77"/>
    </row>
    <row r="49" spans="1:24" x14ac:dyDescent="0.25">
      <c r="A49" s="11"/>
      <c r="B49" s="11"/>
      <c r="C49" s="11"/>
      <c r="D49" s="11"/>
      <c r="E49" s="11"/>
      <c r="F49" s="11"/>
      <c r="G49" s="77"/>
      <c r="H49" s="77"/>
      <c r="I49" s="11"/>
      <c r="J49" s="77"/>
      <c r="K49" s="11"/>
      <c r="L49" s="11"/>
      <c r="M49" s="11"/>
      <c r="N49" s="11"/>
      <c r="O49" s="77"/>
      <c r="P49" s="77"/>
      <c r="S49" s="77"/>
      <c r="U49" s="72"/>
      <c r="W49" s="77"/>
      <c r="X49" s="77"/>
    </row>
    <row r="50" spans="1:24" x14ac:dyDescent="0.25">
      <c r="A50" s="11"/>
      <c r="B50" s="11"/>
      <c r="C50" s="11"/>
      <c r="D50" s="11"/>
      <c r="E50" s="11"/>
      <c r="F50" s="11"/>
      <c r="G50" s="77"/>
      <c r="H50" s="77"/>
      <c r="I50" s="11"/>
      <c r="J50" s="77"/>
      <c r="K50" s="11"/>
      <c r="L50" s="11"/>
      <c r="M50" s="11"/>
      <c r="N50" s="11"/>
      <c r="O50" s="77"/>
      <c r="P50" s="77"/>
      <c r="S50" s="77"/>
      <c r="U50" s="72"/>
      <c r="W50" s="77"/>
      <c r="X50" s="77"/>
    </row>
    <row r="51" spans="1:24" x14ac:dyDescent="0.25">
      <c r="A51" s="11"/>
      <c r="B51" s="11"/>
      <c r="C51" s="11"/>
      <c r="D51" s="11"/>
      <c r="E51" s="11"/>
      <c r="F51" s="11"/>
      <c r="G51" s="77"/>
      <c r="H51" s="77"/>
      <c r="I51" s="11"/>
      <c r="J51" s="77"/>
      <c r="K51" s="11"/>
      <c r="L51" s="11"/>
      <c r="M51" s="11"/>
      <c r="N51" s="11"/>
      <c r="O51" s="77"/>
      <c r="P51" s="77"/>
      <c r="S51" s="77"/>
      <c r="U51" s="72"/>
      <c r="W51" s="77"/>
      <c r="X51" s="77"/>
    </row>
    <row r="52" spans="1:24" x14ac:dyDescent="0.25">
      <c r="A52" s="11"/>
      <c r="B52" s="11"/>
      <c r="C52" s="11"/>
      <c r="D52" s="11"/>
      <c r="E52" s="11"/>
      <c r="F52" s="11"/>
      <c r="G52" s="77"/>
      <c r="H52" s="77"/>
      <c r="I52" s="11"/>
      <c r="J52" s="77"/>
      <c r="K52" s="11"/>
      <c r="L52" s="11"/>
      <c r="M52" s="11"/>
      <c r="N52" s="11"/>
      <c r="O52" s="77"/>
      <c r="P52" s="77"/>
      <c r="S52" s="77"/>
      <c r="U52" s="72"/>
      <c r="W52" s="77"/>
      <c r="X52" s="77"/>
    </row>
    <row r="53" spans="1:24" x14ac:dyDescent="0.25">
      <c r="A53" s="11"/>
      <c r="B53" s="11"/>
      <c r="C53" s="11"/>
      <c r="D53" s="11"/>
      <c r="E53" s="11"/>
      <c r="F53" s="11"/>
      <c r="G53" s="77"/>
      <c r="H53" s="77"/>
      <c r="I53" s="11"/>
      <c r="J53" s="77"/>
      <c r="K53" s="11"/>
      <c r="L53" s="11"/>
      <c r="M53" s="11"/>
      <c r="N53" s="11"/>
      <c r="O53" s="77"/>
      <c r="P53" s="77"/>
      <c r="S53" s="77"/>
      <c r="U53" s="72"/>
      <c r="W53" s="77"/>
      <c r="X53" s="77"/>
    </row>
    <row r="54" spans="1:24" x14ac:dyDescent="0.25">
      <c r="A54" s="11"/>
      <c r="B54" s="11"/>
      <c r="C54" s="11"/>
      <c r="D54" s="11"/>
      <c r="E54" s="11"/>
      <c r="F54" s="11"/>
      <c r="G54" s="77"/>
      <c r="H54" s="77"/>
      <c r="I54" s="11"/>
      <c r="J54" s="77"/>
      <c r="K54" s="11"/>
      <c r="L54" s="11"/>
      <c r="M54" s="11"/>
      <c r="N54" s="11"/>
      <c r="O54" s="77"/>
      <c r="P54" s="77"/>
      <c r="S54" s="77"/>
      <c r="U54" s="72"/>
      <c r="W54" s="77"/>
      <c r="X54" s="77"/>
    </row>
    <row r="55" spans="1:24" x14ac:dyDescent="0.25">
      <c r="A55" s="11"/>
      <c r="B55" s="11"/>
      <c r="C55" s="11"/>
      <c r="D55" s="11"/>
      <c r="E55" s="11"/>
      <c r="F55" s="11"/>
      <c r="G55" s="77"/>
      <c r="H55" s="77"/>
      <c r="I55" s="11"/>
      <c r="J55" s="77"/>
      <c r="K55" s="11"/>
      <c r="L55" s="11"/>
      <c r="M55" s="11"/>
      <c r="N55" s="11"/>
      <c r="O55" s="77"/>
      <c r="P55" s="77"/>
      <c r="S55" s="77"/>
      <c r="W55" s="77"/>
      <c r="X55" s="77"/>
    </row>
    <row r="56" spans="1:24" x14ac:dyDescent="0.25">
      <c r="A56" s="11"/>
      <c r="B56" s="11"/>
      <c r="C56" s="11"/>
      <c r="D56" s="11"/>
      <c r="E56" s="11"/>
      <c r="F56" s="11"/>
      <c r="G56" s="77"/>
      <c r="H56" s="77"/>
      <c r="I56" s="11"/>
      <c r="J56" s="77"/>
      <c r="K56" s="11"/>
      <c r="L56" s="11"/>
      <c r="M56" s="11"/>
      <c r="N56" s="11"/>
      <c r="O56" s="77"/>
      <c r="P56" s="77"/>
      <c r="S56" s="77"/>
      <c r="W56" s="77"/>
      <c r="X56" s="77"/>
    </row>
    <row r="57" spans="1:24" x14ac:dyDescent="0.25">
      <c r="A57" s="11"/>
      <c r="B57" s="11"/>
      <c r="C57" s="11"/>
      <c r="D57" s="11"/>
      <c r="E57" s="11"/>
      <c r="F57" s="11"/>
      <c r="G57" s="77"/>
      <c r="H57" s="77"/>
      <c r="I57" s="11"/>
      <c r="J57" s="11"/>
      <c r="K57" s="11"/>
      <c r="L57" s="11"/>
      <c r="M57" s="11"/>
      <c r="N57" s="11"/>
      <c r="O57" s="11"/>
      <c r="P57" s="77"/>
      <c r="R57" s="77"/>
      <c r="S57" s="77"/>
      <c r="W57" s="77"/>
    </row>
    <row r="58" spans="1:24" x14ac:dyDescent="0.25">
      <c r="D58" s="11"/>
      <c r="E58" s="11"/>
      <c r="F58" s="11"/>
      <c r="G58" s="11"/>
      <c r="H58" s="11"/>
      <c r="I58" s="11"/>
      <c r="J58" s="11"/>
      <c r="K58" s="11"/>
      <c r="N58" s="77"/>
      <c r="O58" s="11"/>
      <c r="P58" s="77"/>
      <c r="R58" s="77"/>
      <c r="W58" s="11"/>
    </row>
  </sheetData>
  <autoFilter ref="A4:AP29" xr:uid="{00000000-0009-0000-0000-000003000000}"/>
  <mergeCells count="3">
    <mergeCell ref="A1:B1"/>
    <mergeCell ref="A2:B2"/>
    <mergeCell ref="A3:B3"/>
  </mergeCells>
  <conditionalFormatting sqref="C3:AS3">
    <cfRule type="cellIs" dxfId="7" priority="1" operator="lessThan">
      <formula>0</formula>
    </cfRule>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C79C89-D0CD-4808-8B23-E107A59A9E0D}">
  <dimension ref="A2:P62"/>
  <sheetViews>
    <sheetView topLeftCell="A9" workbookViewId="0">
      <selection activeCell="K22" sqref="K22"/>
    </sheetView>
  </sheetViews>
  <sheetFormatPr baseColWidth="10" defaultColWidth="10.85546875" defaultRowHeight="12.75" x14ac:dyDescent="0.2"/>
  <cols>
    <col min="1" max="1" width="8.28515625" style="39" customWidth="1"/>
    <col min="2" max="2" width="10.85546875" style="39"/>
    <col min="3" max="3" width="35.7109375" style="39" customWidth="1"/>
    <col min="4" max="4" width="49.5703125" style="39" customWidth="1"/>
    <col min="5" max="5" width="12.85546875" style="39" customWidth="1"/>
    <col min="6" max="6" width="9.5703125" style="39" customWidth="1"/>
    <col min="7" max="7" width="10.85546875" style="39"/>
    <col min="8" max="8" width="12.85546875" style="39" customWidth="1"/>
    <col min="9" max="9" width="14.28515625" style="39" customWidth="1"/>
    <col min="10" max="10" width="22" style="39" customWidth="1"/>
    <col min="11" max="11" width="15.7109375" style="39" customWidth="1"/>
    <col min="12" max="13" width="25.5703125" style="39" customWidth="1"/>
    <col min="14" max="14" width="28.5703125" style="39" customWidth="1"/>
    <col min="15" max="15" width="20.28515625" style="39" customWidth="1"/>
    <col min="16" max="16" width="17.42578125" style="39" bestFit="1" customWidth="1"/>
    <col min="17" max="254" width="10.85546875" style="39"/>
    <col min="255" max="255" width="8.28515625" style="39" customWidth="1"/>
    <col min="256" max="256" width="10.85546875" style="39"/>
    <col min="257" max="257" width="23.42578125" style="39" customWidth="1"/>
    <col min="258" max="258" width="25.140625" style="39" customWidth="1"/>
    <col min="259" max="259" width="12.85546875" style="39" customWidth="1"/>
    <col min="260" max="260" width="9.5703125" style="39" customWidth="1"/>
    <col min="261" max="261" width="8.7109375" style="39" customWidth="1"/>
    <col min="262" max="262" width="10.85546875" style="39"/>
    <col min="263" max="264" width="0" style="39" hidden="1" customWidth="1"/>
    <col min="265" max="265" width="14.28515625" style="39" customWidth="1"/>
    <col min="266" max="266" width="14.85546875" style="39" customWidth="1"/>
    <col min="267" max="267" width="15.7109375" style="39" customWidth="1"/>
    <col min="268" max="268" width="16" style="39" customWidth="1"/>
    <col min="269" max="269" width="15.42578125" style="39" customWidth="1"/>
    <col min="270" max="270" width="28.5703125" style="39" customWidth="1"/>
    <col min="271" max="510" width="10.85546875" style="39"/>
    <col min="511" max="511" width="8.28515625" style="39" customWidth="1"/>
    <col min="512" max="512" width="10.85546875" style="39"/>
    <col min="513" max="513" width="23.42578125" style="39" customWidth="1"/>
    <col min="514" max="514" width="25.140625" style="39" customWidth="1"/>
    <col min="515" max="515" width="12.85546875" style="39" customWidth="1"/>
    <col min="516" max="516" width="9.5703125" style="39" customWidth="1"/>
    <col min="517" max="517" width="8.7109375" style="39" customWidth="1"/>
    <col min="518" max="518" width="10.85546875" style="39"/>
    <col min="519" max="520" width="0" style="39" hidden="1" customWidth="1"/>
    <col min="521" max="521" width="14.28515625" style="39" customWidth="1"/>
    <col min="522" max="522" width="14.85546875" style="39" customWidth="1"/>
    <col min="523" max="523" width="15.7109375" style="39" customWidth="1"/>
    <col min="524" max="524" width="16" style="39" customWidth="1"/>
    <col min="525" max="525" width="15.42578125" style="39" customWidth="1"/>
    <col min="526" max="526" width="28.5703125" style="39" customWidth="1"/>
    <col min="527" max="766" width="10.85546875" style="39"/>
    <col min="767" max="767" width="8.28515625" style="39" customWidth="1"/>
    <col min="768" max="768" width="10.85546875" style="39"/>
    <col min="769" max="769" width="23.42578125" style="39" customWidth="1"/>
    <col min="770" max="770" width="25.140625" style="39" customWidth="1"/>
    <col min="771" max="771" width="12.85546875" style="39" customWidth="1"/>
    <col min="772" max="772" width="9.5703125" style="39" customWidth="1"/>
    <col min="773" max="773" width="8.7109375" style="39" customWidth="1"/>
    <col min="774" max="774" width="10.85546875" style="39"/>
    <col min="775" max="776" width="0" style="39" hidden="1" customWidth="1"/>
    <col min="777" max="777" width="14.28515625" style="39" customWidth="1"/>
    <col min="778" max="778" width="14.85546875" style="39" customWidth="1"/>
    <col min="779" max="779" width="15.7109375" style="39" customWidth="1"/>
    <col min="780" max="780" width="16" style="39" customWidth="1"/>
    <col min="781" max="781" width="15.42578125" style="39" customWidth="1"/>
    <col min="782" max="782" width="28.5703125" style="39" customWidth="1"/>
    <col min="783" max="1022" width="10.85546875" style="39"/>
    <col min="1023" max="1023" width="8.28515625" style="39" customWidth="1"/>
    <col min="1024" max="1024" width="10.85546875" style="39"/>
    <col min="1025" max="1025" width="23.42578125" style="39" customWidth="1"/>
    <col min="1026" max="1026" width="25.140625" style="39" customWidth="1"/>
    <col min="1027" max="1027" width="12.85546875" style="39" customWidth="1"/>
    <col min="1028" max="1028" width="9.5703125" style="39" customWidth="1"/>
    <col min="1029" max="1029" width="8.7109375" style="39" customWidth="1"/>
    <col min="1030" max="1030" width="10.85546875" style="39"/>
    <col min="1031" max="1032" width="0" style="39" hidden="1" customWidth="1"/>
    <col min="1033" max="1033" width="14.28515625" style="39" customWidth="1"/>
    <col min="1034" max="1034" width="14.85546875" style="39" customWidth="1"/>
    <col min="1035" max="1035" width="15.7109375" style="39" customWidth="1"/>
    <col min="1036" max="1036" width="16" style="39" customWidth="1"/>
    <col min="1037" max="1037" width="15.42578125" style="39" customWidth="1"/>
    <col min="1038" max="1038" width="28.5703125" style="39" customWidth="1"/>
    <col min="1039" max="1278" width="10.85546875" style="39"/>
    <col min="1279" max="1279" width="8.28515625" style="39" customWidth="1"/>
    <col min="1280" max="1280" width="10.85546875" style="39"/>
    <col min="1281" max="1281" width="23.42578125" style="39" customWidth="1"/>
    <col min="1282" max="1282" width="25.140625" style="39" customWidth="1"/>
    <col min="1283" max="1283" width="12.85546875" style="39" customWidth="1"/>
    <col min="1284" max="1284" width="9.5703125" style="39" customWidth="1"/>
    <col min="1285" max="1285" width="8.7109375" style="39" customWidth="1"/>
    <col min="1286" max="1286" width="10.85546875" style="39"/>
    <col min="1287" max="1288" width="0" style="39" hidden="1" customWidth="1"/>
    <col min="1289" max="1289" width="14.28515625" style="39" customWidth="1"/>
    <col min="1290" max="1290" width="14.85546875" style="39" customWidth="1"/>
    <col min="1291" max="1291" width="15.7109375" style="39" customWidth="1"/>
    <col min="1292" max="1292" width="16" style="39" customWidth="1"/>
    <col min="1293" max="1293" width="15.42578125" style="39" customWidth="1"/>
    <col min="1294" max="1294" width="28.5703125" style="39" customWidth="1"/>
    <col min="1295" max="1534" width="10.85546875" style="39"/>
    <col min="1535" max="1535" width="8.28515625" style="39" customWidth="1"/>
    <col min="1536" max="1536" width="10.85546875" style="39"/>
    <col min="1537" max="1537" width="23.42578125" style="39" customWidth="1"/>
    <col min="1538" max="1538" width="25.140625" style="39" customWidth="1"/>
    <col min="1539" max="1539" width="12.85546875" style="39" customWidth="1"/>
    <col min="1540" max="1540" width="9.5703125" style="39" customWidth="1"/>
    <col min="1541" max="1541" width="8.7109375" style="39" customWidth="1"/>
    <col min="1542" max="1542" width="10.85546875" style="39"/>
    <col min="1543" max="1544" width="0" style="39" hidden="1" customWidth="1"/>
    <col min="1545" max="1545" width="14.28515625" style="39" customWidth="1"/>
    <col min="1546" max="1546" width="14.85546875" style="39" customWidth="1"/>
    <col min="1547" max="1547" width="15.7109375" style="39" customWidth="1"/>
    <col min="1548" max="1548" width="16" style="39" customWidth="1"/>
    <col min="1549" max="1549" width="15.42578125" style="39" customWidth="1"/>
    <col min="1550" max="1550" width="28.5703125" style="39" customWidth="1"/>
    <col min="1551" max="1790" width="10.85546875" style="39"/>
    <col min="1791" max="1791" width="8.28515625" style="39" customWidth="1"/>
    <col min="1792" max="1792" width="10.85546875" style="39"/>
    <col min="1793" max="1793" width="23.42578125" style="39" customWidth="1"/>
    <col min="1794" max="1794" width="25.140625" style="39" customWidth="1"/>
    <col min="1795" max="1795" width="12.85546875" style="39" customWidth="1"/>
    <col min="1796" max="1796" width="9.5703125" style="39" customWidth="1"/>
    <col min="1797" max="1797" width="8.7109375" style="39" customWidth="1"/>
    <col min="1798" max="1798" width="10.85546875" style="39"/>
    <col min="1799" max="1800" width="0" style="39" hidden="1" customWidth="1"/>
    <col min="1801" max="1801" width="14.28515625" style="39" customWidth="1"/>
    <col min="1802" max="1802" width="14.85546875" style="39" customWidth="1"/>
    <col min="1803" max="1803" width="15.7109375" style="39" customWidth="1"/>
    <col min="1804" max="1804" width="16" style="39" customWidth="1"/>
    <col min="1805" max="1805" width="15.42578125" style="39" customWidth="1"/>
    <col min="1806" max="1806" width="28.5703125" style="39" customWidth="1"/>
    <col min="1807" max="2046" width="10.85546875" style="39"/>
    <col min="2047" max="2047" width="8.28515625" style="39" customWidth="1"/>
    <col min="2048" max="2048" width="10.85546875" style="39"/>
    <col min="2049" max="2049" width="23.42578125" style="39" customWidth="1"/>
    <col min="2050" max="2050" width="25.140625" style="39" customWidth="1"/>
    <col min="2051" max="2051" width="12.85546875" style="39" customWidth="1"/>
    <col min="2052" max="2052" width="9.5703125" style="39" customWidth="1"/>
    <col min="2053" max="2053" width="8.7109375" style="39" customWidth="1"/>
    <col min="2054" max="2054" width="10.85546875" style="39"/>
    <col min="2055" max="2056" width="0" style="39" hidden="1" customWidth="1"/>
    <col min="2057" max="2057" width="14.28515625" style="39" customWidth="1"/>
    <col min="2058" max="2058" width="14.85546875" style="39" customWidth="1"/>
    <col min="2059" max="2059" width="15.7109375" style="39" customWidth="1"/>
    <col min="2060" max="2060" width="16" style="39" customWidth="1"/>
    <col min="2061" max="2061" width="15.42578125" style="39" customWidth="1"/>
    <col min="2062" max="2062" width="28.5703125" style="39" customWidth="1"/>
    <col min="2063" max="2302" width="10.85546875" style="39"/>
    <col min="2303" max="2303" width="8.28515625" style="39" customWidth="1"/>
    <col min="2304" max="2304" width="10.85546875" style="39"/>
    <col min="2305" max="2305" width="23.42578125" style="39" customWidth="1"/>
    <col min="2306" max="2306" width="25.140625" style="39" customWidth="1"/>
    <col min="2307" max="2307" width="12.85546875" style="39" customWidth="1"/>
    <col min="2308" max="2308" width="9.5703125" style="39" customWidth="1"/>
    <col min="2309" max="2309" width="8.7109375" style="39" customWidth="1"/>
    <col min="2310" max="2310" width="10.85546875" style="39"/>
    <col min="2311" max="2312" width="0" style="39" hidden="1" customWidth="1"/>
    <col min="2313" max="2313" width="14.28515625" style="39" customWidth="1"/>
    <col min="2314" max="2314" width="14.85546875" style="39" customWidth="1"/>
    <col min="2315" max="2315" width="15.7109375" style="39" customWidth="1"/>
    <col min="2316" max="2316" width="16" style="39" customWidth="1"/>
    <col min="2317" max="2317" width="15.42578125" style="39" customWidth="1"/>
    <col min="2318" max="2318" width="28.5703125" style="39" customWidth="1"/>
    <col min="2319" max="2558" width="10.85546875" style="39"/>
    <col min="2559" max="2559" width="8.28515625" style="39" customWidth="1"/>
    <col min="2560" max="2560" width="10.85546875" style="39"/>
    <col min="2561" max="2561" width="23.42578125" style="39" customWidth="1"/>
    <col min="2562" max="2562" width="25.140625" style="39" customWidth="1"/>
    <col min="2563" max="2563" width="12.85546875" style="39" customWidth="1"/>
    <col min="2564" max="2564" width="9.5703125" style="39" customWidth="1"/>
    <col min="2565" max="2565" width="8.7109375" style="39" customWidth="1"/>
    <col min="2566" max="2566" width="10.85546875" style="39"/>
    <col min="2567" max="2568" width="0" style="39" hidden="1" customWidth="1"/>
    <col min="2569" max="2569" width="14.28515625" style="39" customWidth="1"/>
    <col min="2570" max="2570" width="14.85546875" style="39" customWidth="1"/>
    <col min="2571" max="2571" width="15.7109375" style="39" customWidth="1"/>
    <col min="2572" max="2572" width="16" style="39" customWidth="1"/>
    <col min="2573" max="2573" width="15.42578125" style="39" customWidth="1"/>
    <col min="2574" max="2574" width="28.5703125" style="39" customWidth="1"/>
    <col min="2575" max="2814" width="10.85546875" style="39"/>
    <col min="2815" max="2815" width="8.28515625" style="39" customWidth="1"/>
    <col min="2816" max="2816" width="10.85546875" style="39"/>
    <col min="2817" max="2817" width="23.42578125" style="39" customWidth="1"/>
    <col min="2818" max="2818" width="25.140625" style="39" customWidth="1"/>
    <col min="2819" max="2819" width="12.85546875" style="39" customWidth="1"/>
    <col min="2820" max="2820" width="9.5703125" style="39" customWidth="1"/>
    <col min="2821" max="2821" width="8.7109375" style="39" customWidth="1"/>
    <col min="2822" max="2822" width="10.85546875" style="39"/>
    <col min="2823" max="2824" width="0" style="39" hidden="1" customWidth="1"/>
    <col min="2825" max="2825" width="14.28515625" style="39" customWidth="1"/>
    <col min="2826" max="2826" width="14.85546875" style="39" customWidth="1"/>
    <col min="2827" max="2827" width="15.7109375" style="39" customWidth="1"/>
    <col min="2828" max="2828" width="16" style="39" customWidth="1"/>
    <col min="2829" max="2829" width="15.42578125" style="39" customWidth="1"/>
    <col min="2830" max="2830" width="28.5703125" style="39" customWidth="1"/>
    <col min="2831" max="3070" width="10.85546875" style="39"/>
    <col min="3071" max="3071" width="8.28515625" style="39" customWidth="1"/>
    <col min="3072" max="3072" width="10.85546875" style="39"/>
    <col min="3073" max="3073" width="23.42578125" style="39" customWidth="1"/>
    <col min="3074" max="3074" width="25.140625" style="39" customWidth="1"/>
    <col min="3075" max="3075" width="12.85546875" style="39" customWidth="1"/>
    <col min="3076" max="3076" width="9.5703125" style="39" customWidth="1"/>
    <col min="3077" max="3077" width="8.7109375" style="39" customWidth="1"/>
    <col min="3078" max="3078" width="10.85546875" style="39"/>
    <col min="3079" max="3080" width="0" style="39" hidden="1" customWidth="1"/>
    <col min="3081" max="3081" width="14.28515625" style="39" customWidth="1"/>
    <col min="3082" max="3082" width="14.85546875" style="39" customWidth="1"/>
    <col min="3083" max="3083" width="15.7109375" style="39" customWidth="1"/>
    <col min="3084" max="3084" width="16" style="39" customWidth="1"/>
    <col min="3085" max="3085" width="15.42578125" style="39" customWidth="1"/>
    <col min="3086" max="3086" width="28.5703125" style="39" customWidth="1"/>
    <col min="3087" max="3326" width="10.85546875" style="39"/>
    <col min="3327" max="3327" width="8.28515625" style="39" customWidth="1"/>
    <col min="3328" max="3328" width="10.85546875" style="39"/>
    <col min="3329" max="3329" width="23.42578125" style="39" customWidth="1"/>
    <col min="3330" max="3330" width="25.140625" style="39" customWidth="1"/>
    <col min="3331" max="3331" width="12.85546875" style="39" customWidth="1"/>
    <col min="3332" max="3332" width="9.5703125" style="39" customWidth="1"/>
    <col min="3333" max="3333" width="8.7109375" style="39" customWidth="1"/>
    <col min="3334" max="3334" width="10.85546875" style="39"/>
    <col min="3335" max="3336" width="0" style="39" hidden="1" customWidth="1"/>
    <col min="3337" max="3337" width="14.28515625" style="39" customWidth="1"/>
    <col min="3338" max="3338" width="14.85546875" style="39" customWidth="1"/>
    <col min="3339" max="3339" width="15.7109375" style="39" customWidth="1"/>
    <col min="3340" max="3340" width="16" style="39" customWidth="1"/>
    <col min="3341" max="3341" width="15.42578125" style="39" customWidth="1"/>
    <col min="3342" max="3342" width="28.5703125" style="39" customWidth="1"/>
    <col min="3343" max="3582" width="10.85546875" style="39"/>
    <col min="3583" max="3583" width="8.28515625" style="39" customWidth="1"/>
    <col min="3584" max="3584" width="10.85546875" style="39"/>
    <col min="3585" max="3585" width="23.42578125" style="39" customWidth="1"/>
    <col min="3586" max="3586" width="25.140625" style="39" customWidth="1"/>
    <col min="3587" max="3587" width="12.85546875" style="39" customWidth="1"/>
    <col min="3588" max="3588" width="9.5703125" style="39" customWidth="1"/>
    <col min="3589" max="3589" width="8.7109375" style="39" customWidth="1"/>
    <col min="3590" max="3590" width="10.85546875" style="39"/>
    <col min="3591" max="3592" width="0" style="39" hidden="1" customWidth="1"/>
    <col min="3593" max="3593" width="14.28515625" style="39" customWidth="1"/>
    <col min="3594" max="3594" width="14.85546875" style="39" customWidth="1"/>
    <col min="3595" max="3595" width="15.7109375" style="39" customWidth="1"/>
    <col min="3596" max="3596" width="16" style="39" customWidth="1"/>
    <col min="3597" max="3597" width="15.42578125" style="39" customWidth="1"/>
    <col min="3598" max="3598" width="28.5703125" style="39" customWidth="1"/>
    <col min="3599" max="3838" width="10.85546875" style="39"/>
    <col min="3839" max="3839" width="8.28515625" style="39" customWidth="1"/>
    <col min="3840" max="3840" width="10.85546875" style="39"/>
    <col min="3841" max="3841" width="23.42578125" style="39" customWidth="1"/>
    <col min="3842" max="3842" width="25.140625" style="39" customWidth="1"/>
    <col min="3843" max="3843" width="12.85546875" style="39" customWidth="1"/>
    <col min="3844" max="3844" width="9.5703125" style="39" customWidth="1"/>
    <col min="3845" max="3845" width="8.7109375" style="39" customWidth="1"/>
    <col min="3846" max="3846" width="10.85546875" style="39"/>
    <col min="3847" max="3848" width="0" style="39" hidden="1" customWidth="1"/>
    <col min="3849" max="3849" width="14.28515625" style="39" customWidth="1"/>
    <col min="3850" max="3850" width="14.85546875" style="39" customWidth="1"/>
    <col min="3851" max="3851" width="15.7109375" style="39" customWidth="1"/>
    <col min="3852" max="3852" width="16" style="39" customWidth="1"/>
    <col min="3853" max="3853" width="15.42578125" style="39" customWidth="1"/>
    <col min="3854" max="3854" width="28.5703125" style="39" customWidth="1"/>
    <col min="3855" max="4094" width="10.85546875" style="39"/>
    <col min="4095" max="4095" width="8.28515625" style="39" customWidth="1"/>
    <col min="4096" max="4096" width="10.85546875" style="39"/>
    <col min="4097" max="4097" width="23.42578125" style="39" customWidth="1"/>
    <col min="4098" max="4098" width="25.140625" style="39" customWidth="1"/>
    <col min="4099" max="4099" width="12.85546875" style="39" customWidth="1"/>
    <col min="4100" max="4100" width="9.5703125" style="39" customWidth="1"/>
    <col min="4101" max="4101" width="8.7109375" style="39" customWidth="1"/>
    <col min="4102" max="4102" width="10.85546875" style="39"/>
    <col min="4103" max="4104" width="0" style="39" hidden="1" customWidth="1"/>
    <col min="4105" max="4105" width="14.28515625" style="39" customWidth="1"/>
    <col min="4106" max="4106" width="14.85546875" style="39" customWidth="1"/>
    <col min="4107" max="4107" width="15.7109375" style="39" customWidth="1"/>
    <col min="4108" max="4108" width="16" style="39" customWidth="1"/>
    <col min="4109" max="4109" width="15.42578125" style="39" customWidth="1"/>
    <col min="4110" max="4110" width="28.5703125" style="39" customWidth="1"/>
    <col min="4111" max="4350" width="10.85546875" style="39"/>
    <col min="4351" max="4351" width="8.28515625" style="39" customWidth="1"/>
    <col min="4352" max="4352" width="10.85546875" style="39"/>
    <col min="4353" max="4353" width="23.42578125" style="39" customWidth="1"/>
    <col min="4354" max="4354" width="25.140625" style="39" customWidth="1"/>
    <col min="4355" max="4355" width="12.85546875" style="39" customWidth="1"/>
    <col min="4356" max="4356" width="9.5703125" style="39" customWidth="1"/>
    <col min="4357" max="4357" width="8.7109375" style="39" customWidth="1"/>
    <col min="4358" max="4358" width="10.85546875" style="39"/>
    <col min="4359" max="4360" width="0" style="39" hidden="1" customWidth="1"/>
    <col min="4361" max="4361" width="14.28515625" style="39" customWidth="1"/>
    <col min="4362" max="4362" width="14.85546875" style="39" customWidth="1"/>
    <col min="4363" max="4363" width="15.7109375" style="39" customWidth="1"/>
    <col min="4364" max="4364" width="16" style="39" customWidth="1"/>
    <col min="4365" max="4365" width="15.42578125" style="39" customWidth="1"/>
    <col min="4366" max="4366" width="28.5703125" style="39" customWidth="1"/>
    <col min="4367" max="4606" width="10.85546875" style="39"/>
    <col min="4607" max="4607" width="8.28515625" style="39" customWidth="1"/>
    <col min="4608" max="4608" width="10.85546875" style="39"/>
    <col min="4609" max="4609" width="23.42578125" style="39" customWidth="1"/>
    <col min="4610" max="4610" width="25.140625" style="39" customWidth="1"/>
    <col min="4611" max="4611" width="12.85546875" style="39" customWidth="1"/>
    <col min="4612" max="4612" width="9.5703125" style="39" customWidth="1"/>
    <col min="4613" max="4613" width="8.7109375" style="39" customWidth="1"/>
    <col min="4614" max="4614" width="10.85546875" style="39"/>
    <col min="4615" max="4616" width="0" style="39" hidden="1" customWidth="1"/>
    <col min="4617" max="4617" width="14.28515625" style="39" customWidth="1"/>
    <col min="4618" max="4618" width="14.85546875" style="39" customWidth="1"/>
    <col min="4619" max="4619" width="15.7109375" style="39" customWidth="1"/>
    <col min="4620" max="4620" width="16" style="39" customWidth="1"/>
    <col min="4621" max="4621" width="15.42578125" style="39" customWidth="1"/>
    <col min="4622" max="4622" width="28.5703125" style="39" customWidth="1"/>
    <col min="4623" max="4862" width="10.85546875" style="39"/>
    <col min="4863" max="4863" width="8.28515625" style="39" customWidth="1"/>
    <col min="4864" max="4864" width="10.85546875" style="39"/>
    <col min="4865" max="4865" width="23.42578125" style="39" customWidth="1"/>
    <col min="4866" max="4866" width="25.140625" style="39" customWidth="1"/>
    <col min="4867" max="4867" width="12.85546875" style="39" customWidth="1"/>
    <col min="4868" max="4868" width="9.5703125" style="39" customWidth="1"/>
    <col min="4869" max="4869" width="8.7109375" style="39" customWidth="1"/>
    <col min="4870" max="4870" width="10.85546875" style="39"/>
    <col min="4871" max="4872" width="0" style="39" hidden="1" customWidth="1"/>
    <col min="4873" max="4873" width="14.28515625" style="39" customWidth="1"/>
    <col min="4874" max="4874" width="14.85546875" style="39" customWidth="1"/>
    <col min="4875" max="4875" width="15.7109375" style="39" customWidth="1"/>
    <col min="4876" max="4876" width="16" style="39" customWidth="1"/>
    <col min="4877" max="4877" width="15.42578125" style="39" customWidth="1"/>
    <col min="4878" max="4878" width="28.5703125" style="39" customWidth="1"/>
    <col min="4879" max="5118" width="10.85546875" style="39"/>
    <col min="5119" max="5119" width="8.28515625" style="39" customWidth="1"/>
    <col min="5120" max="5120" width="10.85546875" style="39"/>
    <col min="5121" max="5121" width="23.42578125" style="39" customWidth="1"/>
    <col min="5122" max="5122" width="25.140625" style="39" customWidth="1"/>
    <col min="5123" max="5123" width="12.85546875" style="39" customWidth="1"/>
    <col min="5124" max="5124" width="9.5703125" style="39" customWidth="1"/>
    <col min="5125" max="5125" width="8.7109375" style="39" customWidth="1"/>
    <col min="5126" max="5126" width="10.85546875" style="39"/>
    <col min="5127" max="5128" width="0" style="39" hidden="1" customWidth="1"/>
    <col min="5129" max="5129" width="14.28515625" style="39" customWidth="1"/>
    <col min="5130" max="5130" width="14.85546875" style="39" customWidth="1"/>
    <col min="5131" max="5131" width="15.7109375" style="39" customWidth="1"/>
    <col min="5132" max="5132" width="16" style="39" customWidth="1"/>
    <col min="5133" max="5133" width="15.42578125" style="39" customWidth="1"/>
    <col min="5134" max="5134" width="28.5703125" style="39" customWidth="1"/>
    <col min="5135" max="5374" width="10.85546875" style="39"/>
    <col min="5375" max="5375" width="8.28515625" style="39" customWidth="1"/>
    <col min="5376" max="5376" width="10.85546875" style="39"/>
    <col min="5377" max="5377" width="23.42578125" style="39" customWidth="1"/>
    <col min="5378" max="5378" width="25.140625" style="39" customWidth="1"/>
    <col min="5379" max="5379" width="12.85546875" style="39" customWidth="1"/>
    <col min="5380" max="5380" width="9.5703125" style="39" customWidth="1"/>
    <col min="5381" max="5381" width="8.7109375" style="39" customWidth="1"/>
    <col min="5382" max="5382" width="10.85546875" style="39"/>
    <col min="5383" max="5384" width="0" style="39" hidden="1" customWidth="1"/>
    <col min="5385" max="5385" width="14.28515625" style="39" customWidth="1"/>
    <col min="5386" max="5386" width="14.85546875" style="39" customWidth="1"/>
    <col min="5387" max="5387" width="15.7109375" style="39" customWidth="1"/>
    <col min="5388" max="5388" width="16" style="39" customWidth="1"/>
    <col min="5389" max="5389" width="15.42578125" style="39" customWidth="1"/>
    <col min="5390" max="5390" width="28.5703125" style="39" customWidth="1"/>
    <col min="5391" max="5630" width="10.85546875" style="39"/>
    <col min="5631" max="5631" width="8.28515625" style="39" customWidth="1"/>
    <col min="5632" max="5632" width="10.85546875" style="39"/>
    <col min="5633" max="5633" width="23.42578125" style="39" customWidth="1"/>
    <col min="5634" max="5634" width="25.140625" style="39" customWidth="1"/>
    <col min="5635" max="5635" width="12.85546875" style="39" customWidth="1"/>
    <col min="5636" max="5636" width="9.5703125" style="39" customWidth="1"/>
    <col min="5637" max="5637" width="8.7109375" style="39" customWidth="1"/>
    <col min="5638" max="5638" width="10.85546875" style="39"/>
    <col min="5639" max="5640" width="0" style="39" hidden="1" customWidth="1"/>
    <col min="5641" max="5641" width="14.28515625" style="39" customWidth="1"/>
    <col min="5642" max="5642" width="14.85546875" style="39" customWidth="1"/>
    <col min="5643" max="5643" width="15.7109375" style="39" customWidth="1"/>
    <col min="5644" max="5644" width="16" style="39" customWidth="1"/>
    <col min="5645" max="5645" width="15.42578125" style="39" customWidth="1"/>
    <col min="5646" max="5646" width="28.5703125" style="39" customWidth="1"/>
    <col min="5647" max="5886" width="10.85546875" style="39"/>
    <col min="5887" max="5887" width="8.28515625" style="39" customWidth="1"/>
    <col min="5888" max="5888" width="10.85546875" style="39"/>
    <col min="5889" max="5889" width="23.42578125" style="39" customWidth="1"/>
    <col min="5890" max="5890" width="25.140625" style="39" customWidth="1"/>
    <col min="5891" max="5891" width="12.85546875" style="39" customWidth="1"/>
    <col min="5892" max="5892" width="9.5703125" style="39" customWidth="1"/>
    <col min="5893" max="5893" width="8.7109375" style="39" customWidth="1"/>
    <col min="5894" max="5894" width="10.85546875" style="39"/>
    <col min="5895" max="5896" width="0" style="39" hidden="1" customWidth="1"/>
    <col min="5897" max="5897" width="14.28515625" style="39" customWidth="1"/>
    <col min="5898" max="5898" width="14.85546875" style="39" customWidth="1"/>
    <col min="5899" max="5899" width="15.7109375" style="39" customWidth="1"/>
    <col min="5900" max="5900" width="16" style="39" customWidth="1"/>
    <col min="5901" max="5901" width="15.42578125" style="39" customWidth="1"/>
    <col min="5902" max="5902" width="28.5703125" style="39" customWidth="1"/>
    <col min="5903" max="6142" width="10.85546875" style="39"/>
    <col min="6143" max="6143" width="8.28515625" style="39" customWidth="1"/>
    <col min="6144" max="6144" width="10.85546875" style="39"/>
    <col min="6145" max="6145" width="23.42578125" style="39" customWidth="1"/>
    <col min="6146" max="6146" width="25.140625" style="39" customWidth="1"/>
    <col min="6147" max="6147" width="12.85546875" style="39" customWidth="1"/>
    <col min="6148" max="6148" width="9.5703125" style="39" customWidth="1"/>
    <col min="6149" max="6149" width="8.7109375" style="39" customWidth="1"/>
    <col min="6150" max="6150" width="10.85546875" style="39"/>
    <col min="6151" max="6152" width="0" style="39" hidden="1" customWidth="1"/>
    <col min="6153" max="6153" width="14.28515625" style="39" customWidth="1"/>
    <col min="6154" max="6154" width="14.85546875" style="39" customWidth="1"/>
    <col min="6155" max="6155" width="15.7109375" style="39" customWidth="1"/>
    <col min="6156" max="6156" width="16" style="39" customWidth="1"/>
    <col min="6157" max="6157" width="15.42578125" style="39" customWidth="1"/>
    <col min="6158" max="6158" width="28.5703125" style="39" customWidth="1"/>
    <col min="6159" max="6398" width="10.85546875" style="39"/>
    <col min="6399" max="6399" width="8.28515625" style="39" customWidth="1"/>
    <col min="6400" max="6400" width="10.85546875" style="39"/>
    <col min="6401" max="6401" width="23.42578125" style="39" customWidth="1"/>
    <col min="6402" max="6402" width="25.140625" style="39" customWidth="1"/>
    <col min="6403" max="6403" width="12.85546875" style="39" customWidth="1"/>
    <col min="6404" max="6404" width="9.5703125" style="39" customWidth="1"/>
    <col min="6405" max="6405" width="8.7109375" style="39" customWidth="1"/>
    <col min="6406" max="6406" width="10.85546875" style="39"/>
    <col min="6407" max="6408" width="0" style="39" hidden="1" customWidth="1"/>
    <col min="6409" max="6409" width="14.28515625" style="39" customWidth="1"/>
    <col min="6410" max="6410" width="14.85546875" style="39" customWidth="1"/>
    <col min="6411" max="6411" width="15.7109375" style="39" customWidth="1"/>
    <col min="6412" max="6412" width="16" style="39" customWidth="1"/>
    <col min="6413" max="6413" width="15.42578125" style="39" customWidth="1"/>
    <col min="6414" max="6414" width="28.5703125" style="39" customWidth="1"/>
    <col min="6415" max="6654" width="10.85546875" style="39"/>
    <col min="6655" max="6655" width="8.28515625" style="39" customWidth="1"/>
    <col min="6656" max="6656" width="10.85546875" style="39"/>
    <col min="6657" max="6657" width="23.42578125" style="39" customWidth="1"/>
    <col min="6658" max="6658" width="25.140625" style="39" customWidth="1"/>
    <col min="6659" max="6659" width="12.85546875" style="39" customWidth="1"/>
    <col min="6660" max="6660" width="9.5703125" style="39" customWidth="1"/>
    <col min="6661" max="6661" width="8.7109375" style="39" customWidth="1"/>
    <col min="6662" max="6662" width="10.85546875" style="39"/>
    <col min="6663" max="6664" width="0" style="39" hidden="1" customWidth="1"/>
    <col min="6665" max="6665" width="14.28515625" style="39" customWidth="1"/>
    <col min="6666" max="6666" width="14.85546875" style="39" customWidth="1"/>
    <col min="6667" max="6667" width="15.7109375" style="39" customWidth="1"/>
    <col min="6668" max="6668" width="16" style="39" customWidth="1"/>
    <col min="6669" max="6669" width="15.42578125" style="39" customWidth="1"/>
    <col min="6670" max="6670" width="28.5703125" style="39" customWidth="1"/>
    <col min="6671" max="6910" width="10.85546875" style="39"/>
    <col min="6911" max="6911" width="8.28515625" style="39" customWidth="1"/>
    <col min="6912" max="6912" width="10.85546875" style="39"/>
    <col min="6913" max="6913" width="23.42578125" style="39" customWidth="1"/>
    <col min="6914" max="6914" width="25.140625" style="39" customWidth="1"/>
    <col min="6915" max="6915" width="12.85546875" style="39" customWidth="1"/>
    <col min="6916" max="6916" width="9.5703125" style="39" customWidth="1"/>
    <col min="6917" max="6917" width="8.7109375" style="39" customWidth="1"/>
    <col min="6918" max="6918" width="10.85546875" style="39"/>
    <col min="6919" max="6920" width="0" style="39" hidden="1" customWidth="1"/>
    <col min="6921" max="6921" width="14.28515625" style="39" customWidth="1"/>
    <col min="6922" max="6922" width="14.85546875" style="39" customWidth="1"/>
    <col min="6923" max="6923" width="15.7109375" style="39" customWidth="1"/>
    <col min="6924" max="6924" width="16" style="39" customWidth="1"/>
    <col min="6925" max="6925" width="15.42578125" style="39" customWidth="1"/>
    <col min="6926" max="6926" width="28.5703125" style="39" customWidth="1"/>
    <col min="6927" max="7166" width="10.85546875" style="39"/>
    <col min="7167" max="7167" width="8.28515625" style="39" customWidth="1"/>
    <col min="7168" max="7168" width="10.85546875" style="39"/>
    <col min="7169" max="7169" width="23.42578125" style="39" customWidth="1"/>
    <col min="7170" max="7170" width="25.140625" style="39" customWidth="1"/>
    <col min="7171" max="7171" width="12.85546875" style="39" customWidth="1"/>
    <col min="7172" max="7172" width="9.5703125" style="39" customWidth="1"/>
    <col min="7173" max="7173" width="8.7109375" style="39" customWidth="1"/>
    <col min="7174" max="7174" width="10.85546875" style="39"/>
    <col min="7175" max="7176" width="0" style="39" hidden="1" customWidth="1"/>
    <col min="7177" max="7177" width="14.28515625" style="39" customWidth="1"/>
    <col min="7178" max="7178" width="14.85546875" style="39" customWidth="1"/>
    <col min="7179" max="7179" width="15.7109375" style="39" customWidth="1"/>
    <col min="7180" max="7180" width="16" style="39" customWidth="1"/>
    <col min="7181" max="7181" width="15.42578125" style="39" customWidth="1"/>
    <col min="7182" max="7182" width="28.5703125" style="39" customWidth="1"/>
    <col min="7183" max="7422" width="10.85546875" style="39"/>
    <col min="7423" max="7423" width="8.28515625" style="39" customWidth="1"/>
    <col min="7424" max="7424" width="10.85546875" style="39"/>
    <col min="7425" max="7425" width="23.42578125" style="39" customWidth="1"/>
    <col min="7426" max="7426" width="25.140625" style="39" customWidth="1"/>
    <col min="7427" max="7427" width="12.85546875" style="39" customWidth="1"/>
    <col min="7428" max="7428" width="9.5703125" style="39" customWidth="1"/>
    <col min="7429" max="7429" width="8.7109375" style="39" customWidth="1"/>
    <col min="7430" max="7430" width="10.85546875" style="39"/>
    <col min="7431" max="7432" width="0" style="39" hidden="1" customWidth="1"/>
    <col min="7433" max="7433" width="14.28515625" style="39" customWidth="1"/>
    <col min="7434" max="7434" width="14.85546875" style="39" customWidth="1"/>
    <col min="7435" max="7435" width="15.7109375" style="39" customWidth="1"/>
    <col min="7436" max="7436" width="16" style="39" customWidth="1"/>
    <col min="7437" max="7437" width="15.42578125" style="39" customWidth="1"/>
    <col min="7438" max="7438" width="28.5703125" style="39" customWidth="1"/>
    <col min="7439" max="7678" width="10.85546875" style="39"/>
    <col min="7679" max="7679" width="8.28515625" style="39" customWidth="1"/>
    <col min="7680" max="7680" width="10.85546875" style="39"/>
    <col min="7681" max="7681" width="23.42578125" style="39" customWidth="1"/>
    <col min="7682" max="7682" width="25.140625" style="39" customWidth="1"/>
    <col min="7683" max="7683" width="12.85546875" style="39" customWidth="1"/>
    <col min="7684" max="7684" width="9.5703125" style="39" customWidth="1"/>
    <col min="7685" max="7685" width="8.7109375" style="39" customWidth="1"/>
    <col min="7686" max="7686" width="10.85546875" style="39"/>
    <col min="7687" max="7688" width="0" style="39" hidden="1" customWidth="1"/>
    <col min="7689" max="7689" width="14.28515625" style="39" customWidth="1"/>
    <col min="7690" max="7690" width="14.85546875" style="39" customWidth="1"/>
    <col min="7691" max="7691" width="15.7109375" style="39" customWidth="1"/>
    <col min="7692" max="7692" width="16" style="39" customWidth="1"/>
    <col min="7693" max="7693" width="15.42578125" style="39" customWidth="1"/>
    <col min="7694" max="7694" width="28.5703125" style="39" customWidth="1"/>
    <col min="7695" max="7934" width="10.85546875" style="39"/>
    <col min="7935" max="7935" width="8.28515625" style="39" customWidth="1"/>
    <col min="7936" max="7936" width="10.85546875" style="39"/>
    <col min="7937" max="7937" width="23.42578125" style="39" customWidth="1"/>
    <col min="7938" max="7938" width="25.140625" style="39" customWidth="1"/>
    <col min="7939" max="7939" width="12.85546875" style="39" customWidth="1"/>
    <col min="7940" max="7940" width="9.5703125" style="39" customWidth="1"/>
    <col min="7941" max="7941" width="8.7109375" style="39" customWidth="1"/>
    <col min="7942" max="7942" width="10.85546875" style="39"/>
    <col min="7943" max="7944" width="0" style="39" hidden="1" customWidth="1"/>
    <col min="7945" max="7945" width="14.28515625" style="39" customWidth="1"/>
    <col min="7946" max="7946" width="14.85546875" style="39" customWidth="1"/>
    <col min="7947" max="7947" width="15.7109375" style="39" customWidth="1"/>
    <col min="7948" max="7948" width="16" style="39" customWidth="1"/>
    <col min="7949" max="7949" width="15.42578125" style="39" customWidth="1"/>
    <col min="7950" max="7950" width="28.5703125" style="39" customWidth="1"/>
    <col min="7951" max="8190" width="10.85546875" style="39"/>
    <col min="8191" max="8191" width="8.28515625" style="39" customWidth="1"/>
    <col min="8192" max="8192" width="10.85546875" style="39"/>
    <col min="8193" max="8193" width="23.42578125" style="39" customWidth="1"/>
    <col min="8194" max="8194" width="25.140625" style="39" customWidth="1"/>
    <col min="8195" max="8195" width="12.85546875" style="39" customWidth="1"/>
    <col min="8196" max="8196" width="9.5703125" style="39" customWidth="1"/>
    <col min="8197" max="8197" width="8.7109375" style="39" customWidth="1"/>
    <col min="8198" max="8198" width="10.85546875" style="39"/>
    <col min="8199" max="8200" width="0" style="39" hidden="1" customWidth="1"/>
    <col min="8201" max="8201" width="14.28515625" style="39" customWidth="1"/>
    <col min="8202" max="8202" width="14.85546875" style="39" customWidth="1"/>
    <col min="8203" max="8203" width="15.7109375" style="39" customWidth="1"/>
    <col min="8204" max="8204" width="16" style="39" customWidth="1"/>
    <col min="8205" max="8205" width="15.42578125" style="39" customWidth="1"/>
    <col min="8206" max="8206" width="28.5703125" style="39" customWidth="1"/>
    <col min="8207" max="8446" width="10.85546875" style="39"/>
    <col min="8447" max="8447" width="8.28515625" style="39" customWidth="1"/>
    <col min="8448" max="8448" width="10.85546875" style="39"/>
    <col min="8449" max="8449" width="23.42578125" style="39" customWidth="1"/>
    <col min="8450" max="8450" width="25.140625" style="39" customWidth="1"/>
    <col min="8451" max="8451" width="12.85546875" style="39" customWidth="1"/>
    <col min="8452" max="8452" width="9.5703125" style="39" customWidth="1"/>
    <col min="8453" max="8453" width="8.7109375" style="39" customWidth="1"/>
    <col min="8454" max="8454" width="10.85546875" style="39"/>
    <col min="8455" max="8456" width="0" style="39" hidden="1" customWidth="1"/>
    <col min="8457" max="8457" width="14.28515625" style="39" customWidth="1"/>
    <col min="8458" max="8458" width="14.85546875" style="39" customWidth="1"/>
    <col min="8459" max="8459" width="15.7109375" style="39" customWidth="1"/>
    <col min="8460" max="8460" width="16" style="39" customWidth="1"/>
    <col min="8461" max="8461" width="15.42578125" style="39" customWidth="1"/>
    <col min="8462" max="8462" width="28.5703125" style="39" customWidth="1"/>
    <col min="8463" max="8702" width="10.85546875" style="39"/>
    <col min="8703" max="8703" width="8.28515625" style="39" customWidth="1"/>
    <col min="8704" max="8704" width="10.85546875" style="39"/>
    <col min="8705" max="8705" width="23.42578125" style="39" customWidth="1"/>
    <col min="8706" max="8706" width="25.140625" style="39" customWidth="1"/>
    <col min="8707" max="8707" width="12.85546875" style="39" customWidth="1"/>
    <col min="8708" max="8708" width="9.5703125" style="39" customWidth="1"/>
    <col min="8709" max="8709" width="8.7109375" style="39" customWidth="1"/>
    <col min="8710" max="8710" width="10.85546875" style="39"/>
    <col min="8711" max="8712" width="0" style="39" hidden="1" customWidth="1"/>
    <col min="8713" max="8713" width="14.28515625" style="39" customWidth="1"/>
    <col min="8714" max="8714" width="14.85546875" style="39" customWidth="1"/>
    <col min="8715" max="8715" width="15.7109375" style="39" customWidth="1"/>
    <col min="8716" max="8716" width="16" style="39" customWidth="1"/>
    <col min="8717" max="8717" width="15.42578125" style="39" customWidth="1"/>
    <col min="8718" max="8718" width="28.5703125" style="39" customWidth="1"/>
    <col min="8719" max="8958" width="10.85546875" style="39"/>
    <col min="8959" max="8959" width="8.28515625" style="39" customWidth="1"/>
    <col min="8960" max="8960" width="10.85546875" style="39"/>
    <col min="8961" max="8961" width="23.42578125" style="39" customWidth="1"/>
    <col min="8962" max="8962" width="25.140625" style="39" customWidth="1"/>
    <col min="8963" max="8963" width="12.85546875" style="39" customWidth="1"/>
    <col min="8964" max="8964" width="9.5703125" style="39" customWidth="1"/>
    <col min="8965" max="8965" width="8.7109375" style="39" customWidth="1"/>
    <col min="8966" max="8966" width="10.85546875" style="39"/>
    <col min="8967" max="8968" width="0" style="39" hidden="1" customWidth="1"/>
    <col min="8969" max="8969" width="14.28515625" style="39" customWidth="1"/>
    <col min="8970" max="8970" width="14.85546875" style="39" customWidth="1"/>
    <col min="8971" max="8971" width="15.7109375" style="39" customWidth="1"/>
    <col min="8972" max="8972" width="16" style="39" customWidth="1"/>
    <col min="8973" max="8973" width="15.42578125" style="39" customWidth="1"/>
    <col min="8974" max="8974" width="28.5703125" style="39" customWidth="1"/>
    <col min="8975" max="9214" width="10.85546875" style="39"/>
    <col min="9215" max="9215" width="8.28515625" style="39" customWidth="1"/>
    <col min="9216" max="9216" width="10.85546875" style="39"/>
    <col min="9217" max="9217" width="23.42578125" style="39" customWidth="1"/>
    <col min="9218" max="9218" width="25.140625" style="39" customWidth="1"/>
    <col min="9219" max="9219" width="12.85546875" style="39" customWidth="1"/>
    <col min="9220" max="9220" width="9.5703125" style="39" customWidth="1"/>
    <col min="9221" max="9221" width="8.7109375" style="39" customWidth="1"/>
    <col min="9222" max="9222" width="10.85546875" style="39"/>
    <col min="9223" max="9224" width="0" style="39" hidden="1" customWidth="1"/>
    <col min="9225" max="9225" width="14.28515625" style="39" customWidth="1"/>
    <col min="9226" max="9226" width="14.85546875" style="39" customWidth="1"/>
    <col min="9227" max="9227" width="15.7109375" style="39" customWidth="1"/>
    <col min="9228" max="9228" width="16" style="39" customWidth="1"/>
    <col min="9229" max="9229" width="15.42578125" style="39" customWidth="1"/>
    <col min="9230" max="9230" width="28.5703125" style="39" customWidth="1"/>
    <col min="9231" max="9470" width="10.85546875" style="39"/>
    <col min="9471" max="9471" width="8.28515625" style="39" customWidth="1"/>
    <col min="9472" max="9472" width="10.85546875" style="39"/>
    <col min="9473" max="9473" width="23.42578125" style="39" customWidth="1"/>
    <col min="9474" max="9474" width="25.140625" style="39" customWidth="1"/>
    <col min="9475" max="9475" width="12.85546875" style="39" customWidth="1"/>
    <col min="9476" max="9476" width="9.5703125" style="39" customWidth="1"/>
    <col min="9477" max="9477" width="8.7109375" style="39" customWidth="1"/>
    <col min="9478" max="9478" width="10.85546875" style="39"/>
    <col min="9479" max="9480" width="0" style="39" hidden="1" customWidth="1"/>
    <col min="9481" max="9481" width="14.28515625" style="39" customWidth="1"/>
    <col min="9482" max="9482" width="14.85546875" style="39" customWidth="1"/>
    <col min="9483" max="9483" width="15.7109375" style="39" customWidth="1"/>
    <col min="9484" max="9484" width="16" style="39" customWidth="1"/>
    <col min="9485" max="9485" width="15.42578125" style="39" customWidth="1"/>
    <col min="9486" max="9486" width="28.5703125" style="39" customWidth="1"/>
    <col min="9487" max="9726" width="10.85546875" style="39"/>
    <col min="9727" max="9727" width="8.28515625" style="39" customWidth="1"/>
    <col min="9728" max="9728" width="10.85546875" style="39"/>
    <col min="9729" max="9729" width="23.42578125" style="39" customWidth="1"/>
    <col min="9730" max="9730" width="25.140625" style="39" customWidth="1"/>
    <col min="9731" max="9731" width="12.85546875" style="39" customWidth="1"/>
    <col min="9732" max="9732" width="9.5703125" style="39" customWidth="1"/>
    <col min="9733" max="9733" width="8.7109375" style="39" customWidth="1"/>
    <col min="9734" max="9734" width="10.85546875" style="39"/>
    <col min="9735" max="9736" width="0" style="39" hidden="1" customWidth="1"/>
    <col min="9737" max="9737" width="14.28515625" style="39" customWidth="1"/>
    <col min="9738" max="9738" width="14.85546875" style="39" customWidth="1"/>
    <col min="9739" max="9739" width="15.7109375" style="39" customWidth="1"/>
    <col min="9740" max="9740" width="16" style="39" customWidth="1"/>
    <col min="9741" max="9741" width="15.42578125" style="39" customWidth="1"/>
    <col min="9742" max="9742" width="28.5703125" style="39" customWidth="1"/>
    <col min="9743" max="9982" width="10.85546875" style="39"/>
    <col min="9983" max="9983" width="8.28515625" style="39" customWidth="1"/>
    <col min="9984" max="9984" width="10.85546875" style="39"/>
    <col min="9985" max="9985" width="23.42578125" style="39" customWidth="1"/>
    <col min="9986" max="9986" width="25.140625" style="39" customWidth="1"/>
    <col min="9987" max="9987" width="12.85546875" style="39" customWidth="1"/>
    <col min="9988" max="9988" width="9.5703125" style="39" customWidth="1"/>
    <col min="9989" max="9989" width="8.7109375" style="39" customWidth="1"/>
    <col min="9990" max="9990" width="10.85546875" style="39"/>
    <col min="9991" max="9992" width="0" style="39" hidden="1" customWidth="1"/>
    <col min="9993" max="9993" width="14.28515625" style="39" customWidth="1"/>
    <col min="9994" max="9994" width="14.85546875" style="39" customWidth="1"/>
    <col min="9995" max="9995" width="15.7109375" style="39" customWidth="1"/>
    <col min="9996" max="9996" width="16" style="39" customWidth="1"/>
    <col min="9997" max="9997" width="15.42578125" style="39" customWidth="1"/>
    <col min="9998" max="9998" width="28.5703125" style="39" customWidth="1"/>
    <col min="9999" max="10238" width="10.85546875" style="39"/>
    <col min="10239" max="10239" width="8.28515625" style="39" customWidth="1"/>
    <col min="10240" max="10240" width="10.85546875" style="39"/>
    <col min="10241" max="10241" width="23.42578125" style="39" customWidth="1"/>
    <col min="10242" max="10242" width="25.140625" style="39" customWidth="1"/>
    <col min="10243" max="10243" width="12.85546875" style="39" customWidth="1"/>
    <col min="10244" max="10244" width="9.5703125" style="39" customWidth="1"/>
    <col min="10245" max="10245" width="8.7109375" style="39" customWidth="1"/>
    <col min="10246" max="10246" width="10.85546875" style="39"/>
    <col min="10247" max="10248" width="0" style="39" hidden="1" customWidth="1"/>
    <col min="10249" max="10249" width="14.28515625" style="39" customWidth="1"/>
    <col min="10250" max="10250" width="14.85546875" style="39" customWidth="1"/>
    <col min="10251" max="10251" width="15.7109375" style="39" customWidth="1"/>
    <col min="10252" max="10252" width="16" style="39" customWidth="1"/>
    <col min="10253" max="10253" width="15.42578125" style="39" customWidth="1"/>
    <col min="10254" max="10254" width="28.5703125" style="39" customWidth="1"/>
    <col min="10255" max="10494" width="10.85546875" style="39"/>
    <col min="10495" max="10495" width="8.28515625" style="39" customWidth="1"/>
    <col min="10496" max="10496" width="10.85546875" style="39"/>
    <col min="10497" max="10497" width="23.42578125" style="39" customWidth="1"/>
    <col min="10498" max="10498" width="25.140625" style="39" customWidth="1"/>
    <col min="10499" max="10499" width="12.85546875" style="39" customWidth="1"/>
    <col min="10500" max="10500" width="9.5703125" style="39" customWidth="1"/>
    <col min="10501" max="10501" width="8.7109375" style="39" customWidth="1"/>
    <col min="10502" max="10502" width="10.85546875" style="39"/>
    <col min="10503" max="10504" width="0" style="39" hidden="1" customWidth="1"/>
    <col min="10505" max="10505" width="14.28515625" style="39" customWidth="1"/>
    <col min="10506" max="10506" width="14.85546875" style="39" customWidth="1"/>
    <col min="10507" max="10507" width="15.7109375" style="39" customWidth="1"/>
    <col min="10508" max="10508" width="16" style="39" customWidth="1"/>
    <col min="10509" max="10509" width="15.42578125" style="39" customWidth="1"/>
    <col min="10510" max="10510" width="28.5703125" style="39" customWidth="1"/>
    <col min="10511" max="10750" width="10.85546875" style="39"/>
    <col min="10751" max="10751" width="8.28515625" style="39" customWidth="1"/>
    <col min="10752" max="10752" width="10.85546875" style="39"/>
    <col min="10753" max="10753" width="23.42578125" style="39" customWidth="1"/>
    <col min="10754" max="10754" width="25.140625" style="39" customWidth="1"/>
    <col min="10755" max="10755" width="12.85546875" style="39" customWidth="1"/>
    <col min="10756" max="10756" width="9.5703125" style="39" customWidth="1"/>
    <col min="10757" max="10757" width="8.7109375" style="39" customWidth="1"/>
    <col min="10758" max="10758" width="10.85546875" style="39"/>
    <col min="10759" max="10760" width="0" style="39" hidden="1" customWidth="1"/>
    <col min="10761" max="10761" width="14.28515625" style="39" customWidth="1"/>
    <col min="10762" max="10762" width="14.85546875" style="39" customWidth="1"/>
    <col min="10763" max="10763" width="15.7109375" style="39" customWidth="1"/>
    <col min="10764" max="10764" width="16" style="39" customWidth="1"/>
    <col min="10765" max="10765" width="15.42578125" style="39" customWidth="1"/>
    <col min="10766" max="10766" width="28.5703125" style="39" customWidth="1"/>
    <col min="10767" max="11006" width="10.85546875" style="39"/>
    <col min="11007" max="11007" width="8.28515625" style="39" customWidth="1"/>
    <col min="11008" max="11008" width="10.85546875" style="39"/>
    <col min="11009" max="11009" width="23.42578125" style="39" customWidth="1"/>
    <col min="11010" max="11010" width="25.140625" style="39" customWidth="1"/>
    <col min="11011" max="11011" width="12.85546875" style="39" customWidth="1"/>
    <col min="11012" max="11012" width="9.5703125" style="39" customWidth="1"/>
    <col min="11013" max="11013" width="8.7109375" style="39" customWidth="1"/>
    <col min="11014" max="11014" width="10.85546875" style="39"/>
    <col min="11015" max="11016" width="0" style="39" hidden="1" customWidth="1"/>
    <col min="11017" max="11017" width="14.28515625" style="39" customWidth="1"/>
    <col min="11018" max="11018" width="14.85546875" style="39" customWidth="1"/>
    <col min="11019" max="11019" width="15.7109375" style="39" customWidth="1"/>
    <col min="11020" max="11020" width="16" style="39" customWidth="1"/>
    <col min="11021" max="11021" width="15.42578125" style="39" customWidth="1"/>
    <col min="11022" max="11022" width="28.5703125" style="39" customWidth="1"/>
    <col min="11023" max="11262" width="10.85546875" style="39"/>
    <col min="11263" max="11263" width="8.28515625" style="39" customWidth="1"/>
    <col min="11264" max="11264" width="10.85546875" style="39"/>
    <col min="11265" max="11265" width="23.42578125" style="39" customWidth="1"/>
    <col min="11266" max="11266" width="25.140625" style="39" customWidth="1"/>
    <col min="11267" max="11267" width="12.85546875" style="39" customWidth="1"/>
    <col min="11268" max="11268" width="9.5703125" style="39" customWidth="1"/>
    <col min="11269" max="11269" width="8.7109375" style="39" customWidth="1"/>
    <col min="11270" max="11270" width="10.85546875" style="39"/>
    <col min="11271" max="11272" width="0" style="39" hidden="1" customWidth="1"/>
    <col min="11273" max="11273" width="14.28515625" style="39" customWidth="1"/>
    <col min="11274" max="11274" width="14.85546875" style="39" customWidth="1"/>
    <col min="11275" max="11275" width="15.7109375" style="39" customWidth="1"/>
    <col min="11276" max="11276" width="16" style="39" customWidth="1"/>
    <col min="11277" max="11277" width="15.42578125" style="39" customWidth="1"/>
    <col min="11278" max="11278" width="28.5703125" style="39" customWidth="1"/>
    <col min="11279" max="11518" width="10.85546875" style="39"/>
    <col min="11519" max="11519" width="8.28515625" style="39" customWidth="1"/>
    <col min="11520" max="11520" width="10.85546875" style="39"/>
    <col min="11521" max="11521" width="23.42578125" style="39" customWidth="1"/>
    <col min="11522" max="11522" width="25.140625" style="39" customWidth="1"/>
    <col min="11523" max="11523" width="12.85546875" style="39" customWidth="1"/>
    <col min="11524" max="11524" width="9.5703125" style="39" customWidth="1"/>
    <col min="11525" max="11525" width="8.7109375" style="39" customWidth="1"/>
    <col min="11526" max="11526" width="10.85546875" style="39"/>
    <col min="11527" max="11528" width="0" style="39" hidden="1" customWidth="1"/>
    <col min="11529" max="11529" width="14.28515625" style="39" customWidth="1"/>
    <col min="11530" max="11530" width="14.85546875" style="39" customWidth="1"/>
    <col min="11531" max="11531" width="15.7109375" style="39" customWidth="1"/>
    <col min="11532" max="11532" width="16" style="39" customWidth="1"/>
    <col min="11533" max="11533" width="15.42578125" style="39" customWidth="1"/>
    <col min="11534" max="11534" width="28.5703125" style="39" customWidth="1"/>
    <col min="11535" max="11774" width="10.85546875" style="39"/>
    <col min="11775" max="11775" width="8.28515625" style="39" customWidth="1"/>
    <col min="11776" max="11776" width="10.85546875" style="39"/>
    <col min="11777" max="11777" width="23.42578125" style="39" customWidth="1"/>
    <col min="11778" max="11778" width="25.140625" style="39" customWidth="1"/>
    <col min="11779" max="11779" width="12.85546875" style="39" customWidth="1"/>
    <col min="11780" max="11780" width="9.5703125" style="39" customWidth="1"/>
    <col min="11781" max="11781" width="8.7109375" style="39" customWidth="1"/>
    <col min="11782" max="11782" width="10.85546875" style="39"/>
    <col min="11783" max="11784" width="0" style="39" hidden="1" customWidth="1"/>
    <col min="11785" max="11785" width="14.28515625" style="39" customWidth="1"/>
    <col min="11786" max="11786" width="14.85546875" style="39" customWidth="1"/>
    <col min="11787" max="11787" width="15.7109375" style="39" customWidth="1"/>
    <col min="11788" max="11788" width="16" style="39" customWidth="1"/>
    <col min="11789" max="11789" width="15.42578125" style="39" customWidth="1"/>
    <col min="11790" max="11790" width="28.5703125" style="39" customWidth="1"/>
    <col min="11791" max="12030" width="10.85546875" style="39"/>
    <col min="12031" max="12031" width="8.28515625" style="39" customWidth="1"/>
    <col min="12032" max="12032" width="10.85546875" style="39"/>
    <col min="12033" max="12033" width="23.42578125" style="39" customWidth="1"/>
    <col min="12034" max="12034" width="25.140625" style="39" customWidth="1"/>
    <col min="12035" max="12035" width="12.85546875" style="39" customWidth="1"/>
    <col min="12036" max="12036" width="9.5703125" style="39" customWidth="1"/>
    <col min="12037" max="12037" width="8.7109375" style="39" customWidth="1"/>
    <col min="12038" max="12038" width="10.85546875" style="39"/>
    <col min="12039" max="12040" width="0" style="39" hidden="1" customWidth="1"/>
    <col min="12041" max="12041" width="14.28515625" style="39" customWidth="1"/>
    <col min="12042" max="12042" width="14.85546875" style="39" customWidth="1"/>
    <col min="12043" max="12043" width="15.7109375" style="39" customWidth="1"/>
    <col min="12044" max="12044" width="16" style="39" customWidth="1"/>
    <col min="12045" max="12045" width="15.42578125" style="39" customWidth="1"/>
    <col min="12046" max="12046" width="28.5703125" style="39" customWidth="1"/>
    <col min="12047" max="12286" width="10.85546875" style="39"/>
    <col min="12287" max="12287" width="8.28515625" style="39" customWidth="1"/>
    <col min="12288" max="12288" width="10.85546875" style="39"/>
    <col min="12289" max="12289" width="23.42578125" style="39" customWidth="1"/>
    <col min="12290" max="12290" width="25.140625" style="39" customWidth="1"/>
    <col min="12291" max="12291" width="12.85546875" style="39" customWidth="1"/>
    <col min="12292" max="12292" width="9.5703125" style="39" customWidth="1"/>
    <col min="12293" max="12293" width="8.7109375" style="39" customWidth="1"/>
    <col min="12294" max="12294" width="10.85546875" style="39"/>
    <col min="12295" max="12296" width="0" style="39" hidden="1" customWidth="1"/>
    <col min="12297" max="12297" width="14.28515625" style="39" customWidth="1"/>
    <col min="12298" max="12298" width="14.85546875" style="39" customWidth="1"/>
    <col min="12299" max="12299" width="15.7109375" style="39" customWidth="1"/>
    <col min="12300" max="12300" width="16" style="39" customWidth="1"/>
    <col min="12301" max="12301" width="15.42578125" style="39" customWidth="1"/>
    <col min="12302" max="12302" width="28.5703125" style="39" customWidth="1"/>
    <col min="12303" max="12542" width="10.85546875" style="39"/>
    <col min="12543" max="12543" width="8.28515625" style="39" customWidth="1"/>
    <col min="12544" max="12544" width="10.85546875" style="39"/>
    <col min="12545" max="12545" width="23.42578125" style="39" customWidth="1"/>
    <col min="12546" max="12546" width="25.140625" style="39" customWidth="1"/>
    <col min="12547" max="12547" width="12.85546875" style="39" customWidth="1"/>
    <col min="12548" max="12548" width="9.5703125" style="39" customWidth="1"/>
    <col min="12549" max="12549" width="8.7109375" style="39" customWidth="1"/>
    <col min="12550" max="12550" width="10.85546875" style="39"/>
    <col min="12551" max="12552" width="0" style="39" hidden="1" customWidth="1"/>
    <col min="12553" max="12553" width="14.28515625" style="39" customWidth="1"/>
    <col min="12554" max="12554" width="14.85546875" style="39" customWidth="1"/>
    <col min="12555" max="12555" width="15.7109375" style="39" customWidth="1"/>
    <col min="12556" max="12556" width="16" style="39" customWidth="1"/>
    <col min="12557" max="12557" width="15.42578125" style="39" customWidth="1"/>
    <col min="12558" max="12558" width="28.5703125" style="39" customWidth="1"/>
    <col min="12559" max="12798" width="10.85546875" style="39"/>
    <col min="12799" max="12799" width="8.28515625" style="39" customWidth="1"/>
    <col min="12800" max="12800" width="10.85546875" style="39"/>
    <col min="12801" max="12801" width="23.42578125" style="39" customWidth="1"/>
    <col min="12802" max="12802" width="25.140625" style="39" customWidth="1"/>
    <col min="12803" max="12803" width="12.85546875" style="39" customWidth="1"/>
    <col min="12804" max="12804" width="9.5703125" style="39" customWidth="1"/>
    <col min="12805" max="12805" width="8.7109375" style="39" customWidth="1"/>
    <col min="12806" max="12806" width="10.85546875" style="39"/>
    <col min="12807" max="12808" width="0" style="39" hidden="1" customWidth="1"/>
    <col min="12809" max="12809" width="14.28515625" style="39" customWidth="1"/>
    <col min="12810" max="12810" width="14.85546875" style="39" customWidth="1"/>
    <col min="12811" max="12811" width="15.7109375" style="39" customWidth="1"/>
    <col min="12812" max="12812" width="16" style="39" customWidth="1"/>
    <col min="12813" max="12813" width="15.42578125" style="39" customWidth="1"/>
    <col min="12814" max="12814" width="28.5703125" style="39" customWidth="1"/>
    <col min="12815" max="13054" width="10.85546875" style="39"/>
    <col min="13055" max="13055" width="8.28515625" style="39" customWidth="1"/>
    <col min="13056" max="13056" width="10.85546875" style="39"/>
    <col min="13057" max="13057" width="23.42578125" style="39" customWidth="1"/>
    <col min="13058" max="13058" width="25.140625" style="39" customWidth="1"/>
    <col min="13059" max="13059" width="12.85546875" style="39" customWidth="1"/>
    <col min="13060" max="13060" width="9.5703125" style="39" customWidth="1"/>
    <col min="13061" max="13061" width="8.7109375" style="39" customWidth="1"/>
    <col min="13062" max="13062" width="10.85546875" style="39"/>
    <col min="13063" max="13064" width="0" style="39" hidden="1" customWidth="1"/>
    <col min="13065" max="13065" width="14.28515625" style="39" customWidth="1"/>
    <col min="13066" max="13066" width="14.85546875" style="39" customWidth="1"/>
    <col min="13067" max="13067" width="15.7109375" style="39" customWidth="1"/>
    <col min="13068" max="13068" width="16" style="39" customWidth="1"/>
    <col min="13069" max="13069" width="15.42578125" style="39" customWidth="1"/>
    <col min="13070" max="13070" width="28.5703125" style="39" customWidth="1"/>
    <col min="13071" max="13310" width="10.85546875" style="39"/>
    <col min="13311" max="13311" width="8.28515625" style="39" customWidth="1"/>
    <col min="13312" max="13312" width="10.85546875" style="39"/>
    <col min="13313" max="13313" width="23.42578125" style="39" customWidth="1"/>
    <col min="13314" max="13314" width="25.140625" style="39" customWidth="1"/>
    <col min="13315" max="13315" width="12.85546875" style="39" customWidth="1"/>
    <col min="13316" max="13316" width="9.5703125" style="39" customWidth="1"/>
    <col min="13317" max="13317" width="8.7109375" style="39" customWidth="1"/>
    <col min="13318" max="13318" width="10.85546875" style="39"/>
    <col min="13319" max="13320" width="0" style="39" hidden="1" customWidth="1"/>
    <col min="13321" max="13321" width="14.28515625" style="39" customWidth="1"/>
    <col min="13322" max="13322" width="14.85546875" style="39" customWidth="1"/>
    <col min="13323" max="13323" width="15.7109375" style="39" customWidth="1"/>
    <col min="13324" max="13324" width="16" style="39" customWidth="1"/>
    <col min="13325" max="13325" width="15.42578125" style="39" customWidth="1"/>
    <col min="13326" max="13326" width="28.5703125" style="39" customWidth="1"/>
    <col min="13327" max="13566" width="10.85546875" style="39"/>
    <col min="13567" max="13567" width="8.28515625" style="39" customWidth="1"/>
    <col min="13568" max="13568" width="10.85546875" style="39"/>
    <col min="13569" max="13569" width="23.42578125" style="39" customWidth="1"/>
    <col min="13570" max="13570" width="25.140625" style="39" customWidth="1"/>
    <col min="13571" max="13571" width="12.85546875" style="39" customWidth="1"/>
    <col min="13572" max="13572" width="9.5703125" style="39" customWidth="1"/>
    <col min="13573" max="13573" width="8.7109375" style="39" customWidth="1"/>
    <col min="13574" max="13574" width="10.85546875" style="39"/>
    <col min="13575" max="13576" width="0" style="39" hidden="1" customWidth="1"/>
    <col min="13577" max="13577" width="14.28515625" style="39" customWidth="1"/>
    <col min="13578" max="13578" width="14.85546875" style="39" customWidth="1"/>
    <col min="13579" max="13579" width="15.7109375" style="39" customWidth="1"/>
    <col min="13580" max="13580" width="16" style="39" customWidth="1"/>
    <col min="13581" max="13581" width="15.42578125" style="39" customWidth="1"/>
    <col min="13582" max="13582" width="28.5703125" style="39" customWidth="1"/>
    <col min="13583" max="13822" width="10.85546875" style="39"/>
    <col min="13823" max="13823" width="8.28515625" style="39" customWidth="1"/>
    <col min="13824" max="13824" width="10.85546875" style="39"/>
    <col min="13825" max="13825" width="23.42578125" style="39" customWidth="1"/>
    <col min="13826" max="13826" width="25.140625" style="39" customWidth="1"/>
    <col min="13827" max="13827" width="12.85546875" style="39" customWidth="1"/>
    <col min="13828" max="13828" width="9.5703125" style="39" customWidth="1"/>
    <col min="13829" max="13829" width="8.7109375" style="39" customWidth="1"/>
    <col min="13830" max="13830" width="10.85546875" style="39"/>
    <col min="13831" max="13832" width="0" style="39" hidden="1" customWidth="1"/>
    <col min="13833" max="13833" width="14.28515625" style="39" customWidth="1"/>
    <col min="13834" max="13834" width="14.85546875" style="39" customWidth="1"/>
    <col min="13835" max="13835" width="15.7109375" style="39" customWidth="1"/>
    <col min="13836" max="13836" width="16" style="39" customWidth="1"/>
    <col min="13837" max="13837" width="15.42578125" style="39" customWidth="1"/>
    <col min="13838" max="13838" width="28.5703125" style="39" customWidth="1"/>
    <col min="13839" max="14078" width="10.85546875" style="39"/>
    <col min="14079" max="14079" width="8.28515625" style="39" customWidth="1"/>
    <col min="14080" max="14080" width="10.85546875" style="39"/>
    <col min="14081" max="14081" width="23.42578125" style="39" customWidth="1"/>
    <col min="14082" max="14082" width="25.140625" style="39" customWidth="1"/>
    <col min="14083" max="14083" width="12.85546875" style="39" customWidth="1"/>
    <col min="14084" max="14084" width="9.5703125" style="39" customWidth="1"/>
    <col min="14085" max="14085" width="8.7109375" style="39" customWidth="1"/>
    <col min="14086" max="14086" width="10.85546875" style="39"/>
    <col min="14087" max="14088" width="0" style="39" hidden="1" customWidth="1"/>
    <col min="14089" max="14089" width="14.28515625" style="39" customWidth="1"/>
    <col min="14090" max="14090" width="14.85546875" style="39" customWidth="1"/>
    <col min="14091" max="14091" width="15.7109375" style="39" customWidth="1"/>
    <col min="14092" max="14092" width="16" style="39" customWidth="1"/>
    <col min="14093" max="14093" width="15.42578125" style="39" customWidth="1"/>
    <col min="14094" max="14094" width="28.5703125" style="39" customWidth="1"/>
    <col min="14095" max="14334" width="10.85546875" style="39"/>
    <col min="14335" max="14335" width="8.28515625" style="39" customWidth="1"/>
    <col min="14336" max="14336" width="10.85546875" style="39"/>
    <col min="14337" max="14337" width="23.42578125" style="39" customWidth="1"/>
    <col min="14338" max="14338" width="25.140625" style="39" customWidth="1"/>
    <col min="14339" max="14339" width="12.85546875" style="39" customWidth="1"/>
    <col min="14340" max="14340" width="9.5703125" style="39" customWidth="1"/>
    <col min="14341" max="14341" width="8.7109375" style="39" customWidth="1"/>
    <col min="14342" max="14342" width="10.85546875" style="39"/>
    <col min="14343" max="14344" width="0" style="39" hidden="1" customWidth="1"/>
    <col min="14345" max="14345" width="14.28515625" style="39" customWidth="1"/>
    <col min="14346" max="14346" width="14.85546875" style="39" customWidth="1"/>
    <col min="14347" max="14347" width="15.7109375" style="39" customWidth="1"/>
    <col min="14348" max="14348" width="16" style="39" customWidth="1"/>
    <col min="14349" max="14349" width="15.42578125" style="39" customWidth="1"/>
    <col min="14350" max="14350" width="28.5703125" style="39" customWidth="1"/>
    <col min="14351" max="14590" width="10.85546875" style="39"/>
    <col min="14591" max="14591" width="8.28515625" style="39" customWidth="1"/>
    <col min="14592" max="14592" width="10.85546875" style="39"/>
    <col min="14593" max="14593" width="23.42578125" style="39" customWidth="1"/>
    <col min="14594" max="14594" width="25.140625" style="39" customWidth="1"/>
    <col min="14595" max="14595" width="12.85546875" style="39" customWidth="1"/>
    <col min="14596" max="14596" width="9.5703125" style="39" customWidth="1"/>
    <col min="14597" max="14597" width="8.7109375" style="39" customWidth="1"/>
    <col min="14598" max="14598" width="10.85546875" style="39"/>
    <col min="14599" max="14600" width="0" style="39" hidden="1" customWidth="1"/>
    <col min="14601" max="14601" width="14.28515625" style="39" customWidth="1"/>
    <col min="14602" max="14602" width="14.85546875" style="39" customWidth="1"/>
    <col min="14603" max="14603" width="15.7109375" style="39" customWidth="1"/>
    <col min="14604" max="14604" width="16" style="39" customWidth="1"/>
    <col min="14605" max="14605" width="15.42578125" style="39" customWidth="1"/>
    <col min="14606" max="14606" width="28.5703125" style="39" customWidth="1"/>
    <col min="14607" max="14846" width="10.85546875" style="39"/>
    <col min="14847" max="14847" width="8.28515625" style="39" customWidth="1"/>
    <col min="14848" max="14848" width="10.85546875" style="39"/>
    <col min="14849" max="14849" width="23.42578125" style="39" customWidth="1"/>
    <col min="14850" max="14850" width="25.140625" style="39" customWidth="1"/>
    <col min="14851" max="14851" width="12.85546875" style="39" customWidth="1"/>
    <col min="14852" max="14852" width="9.5703125" style="39" customWidth="1"/>
    <col min="14853" max="14853" width="8.7109375" style="39" customWidth="1"/>
    <col min="14854" max="14854" width="10.85546875" style="39"/>
    <col min="14855" max="14856" width="0" style="39" hidden="1" customWidth="1"/>
    <col min="14857" max="14857" width="14.28515625" style="39" customWidth="1"/>
    <col min="14858" max="14858" width="14.85546875" style="39" customWidth="1"/>
    <col min="14859" max="14859" width="15.7109375" style="39" customWidth="1"/>
    <col min="14860" max="14860" width="16" style="39" customWidth="1"/>
    <col min="14861" max="14861" width="15.42578125" style="39" customWidth="1"/>
    <col min="14862" max="14862" width="28.5703125" style="39" customWidth="1"/>
    <col min="14863" max="15102" width="10.85546875" style="39"/>
    <col min="15103" max="15103" width="8.28515625" style="39" customWidth="1"/>
    <col min="15104" max="15104" width="10.85546875" style="39"/>
    <col min="15105" max="15105" width="23.42578125" style="39" customWidth="1"/>
    <col min="15106" max="15106" width="25.140625" style="39" customWidth="1"/>
    <col min="15107" max="15107" width="12.85546875" style="39" customWidth="1"/>
    <col min="15108" max="15108" width="9.5703125" style="39" customWidth="1"/>
    <col min="15109" max="15109" width="8.7109375" style="39" customWidth="1"/>
    <col min="15110" max="15110" width="10.85546875" style="39"/>
    <col min="15111" max="15112" width="0" style="39" hidden="1" customWidth="1"/>
    <col min="15113" max="15113" width="14.28515625" style="39" customWidth="1"/>
    <col min="15114" max="15114" width="14.85546875" style="39" customWidth="1"/>
    <col min="15115" max="15115" width="15.7109375" style="39" customWidth="1"/>
    <col min="15116" max="15116" width="16" style="39" customWidth="1"/>
    <col min="15117" max="15117" width="15.42578125" style="39" customWidth="1"/>
    <col min="15118" max="15118" width="28.5703125" style="39" customWidth="1"/>
    <col min="15119" max="15358" width="10.85546875" style="39"/>
    <col min="15359" max="15359" width="8.28515625" style="39" customWidth="1"/>
    <col min="15360" max="15360" width="10.85546875" style="39"/>
    <col min="15361" max="15361" width="23.42578125" style="39" customWidth="1"/>
    <col min="15362" max="15362" width="25.140625" style="39" customWidth="1"/>
    <col min="15363" max="15363" width="12.85546875" style="39" customWidth="1"/>
    <col min="15364" max="15364" width="9.5703125" style="39" customWidth="1"/>
    <col min="15365" max="15365" width="8.7109375" style="39" customWidth="1"/>
    <col min="15366" max="15366" width="10.85546875" style="39"/>
    <col min="15367" max="15368" width="0" style="39" hidden="1" customWidth="1"/>
    <col min="15369" max="15369" width="14.28515625" style="39" customWidth="1"/>
    <col min="15370" max="15370" width="14.85546875" style="39" customWidth="1"/>
    <col min="15371" max="15371" width="15.7109375" style="39" customWidth="1"/>
    <col min="15372" max="15372" width="16" style="39" customWidth="1"/>
    <col min="15373" max="15373" width="15.42578125" style="39" customWidth="1"/>
    <col min="15374" max="15374" width="28.5703125" style="39" customWidth="1"/>
    <col min="15375" max="15614" width="10.85546875" style="39"/>
    <col min="15615" max="15615" width="8.28515625" style="39" customWidth="1"/>
    <col min="15616" max="15616" width="10.85546875" style="39"/>
    <col min="15617" max="15617" width="23.42578125" style="39" customWidth="1"/>
    <col min="15618" max="15618" width="25.140625" style="39" customWidth="1"/>
    <col min="15619" max="15619" width="12.85546875" style="39" customWidth="1"/>
    <col min="15620" max="15620" width="9.5703125" style="39" customWidth="1"/>
    <col min="15621" max="15621" width="8.7109375" style="39" customWidth="1"/>
    <col min="15622" max="15622" width="10.85546875" style="39"/>
    <col min="15623" max="15624" width="0" style="39" hidden="1" customWidth="1"/>
    <col min="15625" max="15625" width="14.28515625" style="39" customWidth="1"/>
    <col min="15626" max="15626" width="14.85546875" style="39" customWidth="1"/>
    <col min="15627" max="15627" width="15.7109375" style="39" customWidth="1"/>
    <col min="15628" max="15628" width="16" style="39" customWidth="1"/>
    <col min="15629" max="15629" width="15.42578125" style="39" customWidth="1"/>
    <col min="15630" max="15630" width="28.5703125" style="39" customWidth="1"/>
    <col min="15631" max="15870" width="10.85546875" style="39"/>
    <col min="15871" max="15871" width="8.28515625" style="39" customWidth="1"/>
    <col min="15872" max="15872" width="10.85546875" style="39"/>
    <col min="15873" max="15873" width="23.42578125" style="39" customWidth="1"/>
    <col min="15874" max="15874" width="25.140625" style="39" customWidth="1"/>
    <col min="15875" max="15875" width="12.85546875" style="39" customWidth="1"/>
    <col min="15876" max="15876" width="9.5703125" style="39" customWidth="1"/>
    <col min="15877" max="15877" width="8.7109375" style="39" customWidth="1"/>
    <col min="15878" max="15878" width="10.85546875" style="39"/>
    <col min="15879" max="15880" width="0" style="39" hidden="1" customWidth="1"/>
    <col min="15881" max="15881" width="14.28515625" style="39" customWidth="1"/>
    <col min="15882" max="15882" width="14.85546875" style="39" customWidth="1"/>
    <col min="15883" max="15883" width="15.7109375" style="39" customWidth="1"/>
    <col min="15884" max="15884" width="16" style="39" customWidth="1"/>
    <col min="15885" max="15885" width="15.42578125" style="39" customWidth="1"/>
    <col min="15886" max="15886" width="28.5703125" style="39" customWidth="1"/>
    <col min="15887" max="16126" width="10.85546875" style="39"/>
    <col min="16127" max="16127" width="8.28515625" style="39" customWidth="1"/>
    <col min="16128" max="16128" width="10.85546875" style="39"/>
    <col min="16129" max="16129" width="23.42578125" style="39" customWidth="1"/>
    <col min="16130" max="16130" width="25.140625" style="39" customWidth="1"/>
    <col min="16131" max="16131" width="12.85546875" style="39" customWidth="1"/>
    <col min="16132" max="16132" width="9.5703125" style="39" customWidth="1"/>
    <col min="16133" max="16133" width="8.7109375" style="39" customWidth="1"/>
    <col min="16134" max="16134" width="10.85546875" style="39"/>
    <col min="16135" max="16136" width="0" style="39" hidden="1" customWidth="1"/>
    <col min="16137" max="16137" width="14.28515625" style="39" customWidth="1"/>
    <col min="16138" max="16138" width="14.85546875" style="39" customWidth="1"/>
    <col min="16139" max="16139" width="15.7109375" style="39" customWidth="1"/>
    <col min="16140" max="16140" width="16" style="39" customWidth="1"/>
    <col min="16141" max="16141" width="15.42578125" style="39" customWidth="1"/>
    <col min="16142" max="16142" width="28.5703125" style="39" customWidth="1"/>
    <col min="16143" max="16384" width="10.85546875" style="39"/>
  </cols>
  <sheetData>
    <row r="2" spans="1:14" ht="23.25" customHeight="1" x14ac:dyDescent="0.2">
      <c r="A2" s="33" t="s">
        <v>168</v>
      </c>
      <c r="B2" s="34"/>
      <c r="C2" s="88" t="s">
        <v>228</v>
      </c>
      <c r="D2" s="89"/>
      <c r="E2" s="89"/>
      <c r="F2" s="89"/>
      <c r="G2" s="89"/>
      <c r="H2" s="89"/>
      <c r="I2" s="89"/>
      <c r="J2" s="90"/>
      <c r="K2" s="38"/>
      <c r="L2" s="38"/>
      <c r="M2" s="38"/>
      <c r="N2" s="38"/>
    </row>
    <row r="3" spans="1:14" ht="15.75" x14ac:dyDescent="0.25">
      <c r="A3" s="38"/>
      <c r="B3" s="38"/>
      <c r="C3" s="38"/>
      <c r="D3" s="40"/>
      <c r="E3" s="38"/>
      <c r="F3" s="38"/>
      <c r="G3" s="38"/>
      <c r="H3" s="38"/>
      <c r="I3" s="38"/>
      <c r="J3" s="38"/>
      <c r="K3" s="38"/>
      <c r="L3" s="38"/>
      <c r="M3" s="38"/>
      <c r="N3" s="38"/>
    </row>
    <row r="4" spans="1:14" x14ac:dyDescent="0.2">
      <c r="A4" s="91" t="s">
        <v>169</v>
      </c>
      <c r="B4" s="91"/>
      <c r="C4" s="91"/>
      <c r="D4" s="91"/>
      <c r="E4" s="91"/>
      <c r="F4" s="91"/>
      <c r="G4" s="92"/>
      <c r="H4" s="93">
        <v>9</v>
      </c>
      <c r="I4" s="91"/>
      <c r="J4" s="91"/>
      <c r="K4" s="91"/>
      <c r="L4" s="91"/>
      <c r="M4" s="91"/>
      <c r="N4" s="91"/>
    </row>
    <row r="5" spans="1:14" ht="36" x14ac:dyDescent="0.2">
      <c r="A5" s="23" t="s">
        <v>170</v>
      </c>
      <c r="B5" s="23" t="s">
        <v>171</v>
      </c>
      <c r="C5" s="23" t="s">
        <v>172</v>
      </c>
      <c r="D5" s="23" t="s">
        <v>173</v>
      </c>
      <c r="E5" s="23" t="s">
        <v>174</v>
      </c>
      <c r="F5" s="23" t="s">
        <v>175</v>
      </c>
      <c r="G5" s="23" t="s">
        <v>233</v>
      </c>
      <c r="H5" s="23" t="s">
        <v>196</v>
      </c>
      <c r="I5" s="23" t="s">
        <v>45</v>
      </c>
      <c r="J5" s="23" t="s">
        <v>176</v>
      </c>
      <c r="K5" s="23" t="s">
        <v>195</v>
      </c>
      <c r="L5" s="23" t="s">
        <v>197</v>
      </c>
      <c r="M5" s="23" t="s">
        <v>198</v>
      </c>
      <c r="N5" s="23" t="s">
        <v>199</v>
      </c>
    </row>
    <row r="6" spans="1:14" ht="26.45" customHeight="1" x14ac:dyDescent="0.2">
      <c r="A6" s="9">
        <v>1</v>
      </c>
      <c r="B6" s="9" t="s">
        <v>177</v>
      </c>
      <c r="C6" s="9" t="s">
        <v>178</v>
      </c>
      <c r="D6" s="9" t="s">
        <v>178</v>
      </c>
      <c r="E6" s="9" t="s">
        <v>179</v>
      </c>
      <c r="F6" s="9">
        <v>123</v>
      </c>
      <c r="G6" s="41">
        <v>30</v>
      </c>
      <c r="H6" s="1">
        <f>J6/30</f>
        <v>94343.990333333335</v>
      </c>
      <c r="I6" s="1">
        <v>2700125</v>
      </c>
      <c r="J6" s="1">
        <v>2830319.71</v>
      </c>
      <c r="K6" s="42">
        <f>+J6*F6</f>
        <v>348129324.32999998</v>
      </c>
      <c r="L6" s="26"/>
      <c r="M6" s="26"/>
      <c r="N6" s="43">
        <f>H6*F6*G6</f>
        <v>348129324.33000004</v>
      </c>
    </row>
    <row r="7" spans="1:14" ht="26.45" customHeight="1" x14ac:dyDescent="0.2">
      <c r="A7" s="9">
        <v>2</v>
      </c>
      <c r="B7" s="9" t="s">
        <v>177</v>
      </c>
      <c r="C7" s="9" t="s">
        <v>178</v>
      </c>
      <c r="D7" s="9" t="s">
        <v>178</v>
      </c>
      <c r="E7" s="9" t="s">
        <v>179</v>
      </c>
      <c r="F7" s="9">
        <v>3</v>
      </c>
      <c r="G7" s="41">
        <v>29</v>
      </c>
      <c r="H7" s="1">
        <f>J7/30</f>
        <v>94343.990333333335</v>
      </c>
      <c r="I7" s="1">
        <v>2700125</v>
      </c>
      <c r="J7" s="1">
        <v>2830319.71</v>
      </c>
      <c r="K7" s="42">
        <f t="shared" ref="K7:K9" si="0">+J7*F7</f>
        <v>8490959.129999999</v>
      </c>
      <c r="L7" s="26"/>
      <c r="M7" s="26"/>
      <c r="N7" s="43">
        <f t="shared" ref="N7:N20" si="1">H7*F7*G7</f>
        <v>8207927.1590000009</v>
      </c>
    </row>
    <row r="8" spans="1:14" ht="26.45" customHeight="1" x14ac:dyDescent="0.2">
      <c r="A8" s="9">
        <v>3</v>
      </c>
      <c r="B8" s="9" t="s">
        <v>177</v>
      </c>
      <c r="C8" s="9" t="s">
        <v>178</v>
      </c>
      <c r="D8" s="9" t="s">
        <v>178</v>
      </c>
      <c r="E8" s="9" t="s">
        <v>179</v>
      </c>
      <c r="F8" s="9">
        <v>9</v>
      </c>
      <c r="G8" s="41">
        <v>28</v>
      </c>
      <c r="H8" s="1">
        <f t="shared" ref="H8:H20" si="2">J8/30</f>
        <v>94343.990333333335</v>
      </c>
      <c r="I8" s="1">
        <v>2700125</v>
      </c>
      <c r="J8" s="1">
        <v>2830319.71</v>
      </c>
      <c r="K8" s="42">
        <f t="shared" si="0"/>
        <v>25472877.390000001</v>
      </c>
      <c r="L8" s="26"/>
      <c r="M8" s="26"/>
      <c r="N8" s="43">
        <f t="shared" si="1"/>
        <v>23774685.564000003</v>
      </c>
    </row>
    <row r="9" spans="1:14" ht="26.45" customHeight="1" x14ac:dyDescent="0.2">
      <c r="A9" s="9">
        <v>4</v>
      </c>
      <c r="B9" s="9" t="s">
        <v>177</v>
      </c>
      <c r="C9" s="9" t="s">
        <v>178</v>
      </c>
      <c r="D9" s="9" t="s">
        <v>178</v>
      </c>
      <c r="E9" s="9" t="s">
        <v>179</v>
      </c>
      <c r="F9" s="9">
        <v>1</v>
      </c>
      <c r="G9" s="41">
        <v>25</v>
      </c>
      <c r="H9" s="1">
        <f t="shared" si="2"/>
        <v>94343.990333333335</v>
      </c>
      <c r="I9" s="1">
        <v>2700125</v>
      </c>
      <c r="J9" s="1">
        <v>2830319.71</v>
      </c>
      <c r="K9" s="42">
        <f t="shared" si="0"/>
        <v>2830319.71</v>
      </c>
      <c r="L9" s="26"/>
      <c r="M9" s="26"/>
      <c r="N9" s="43">
        <f t="shared" si="1"/>
        <v>2358599.7583333333</v>
      </c>
    </row>
    <row r="10" spans="1:14" ht="26.45" customHeight="1" x14ac:dyDescent="0.2">
      <c r="A10" s="9">
        <v>6</v>
      </c>
      <c r="B10" s="9" t="s">
        <v>177</v>
      </c>
      <c r="C10" s="9" t="s">
        <v>180</v>
      </c>
      <c r="D10" s="9" t="s">
        <v>180</v>
      </c>
      <c r="E10" s="9" t="s">
        <v>179</v>
      </c>
      <c r="F10" s="9">
        <v>32</v>
      </c>
      <c r="G10" s="41">
        <v>30</v>
      </c>
      <c r="H10" s="1">
        <f t="shared" si="2"/>
        <v>94343.990333333335</v>
      </c>
      <c r="I10" s="1">
        <v>2700125</v>
      </c>
      <c r="J10" s="1">
        <v>2830319.71</v>
      </c>
      <c r="K10" s="42">
        <f>+J10*F10</f>
        <v>90570230.719999999</v>
      </c>
      <c r="L10" s="26"/>
      <c r="M10" s="26"/>
      <c r="N10" s="43">
        <f t="shared" si="1"/>
        <v>90570230.719999999</v>
      </c>
    </row>
    <row r="11" spans="1:14" ht="26.45" customHeight="1" x14ac:dyDescent="0.2">
      <c r="A11" s="9">
        <v>7</v>
      </c>
      <c r="B11" s="9" t="s">
        <v>177</v>
      </c>
      <c r="C11" s="9" t="s">
        <v>180</v>
      </c>
      <c r="D11" s="9" t="s">
        <v>180</v>
      </c>
      <c r="E11" s="9" t="s">
        <v>179</v>
      </c>
      <c r="F11" s="9">
        <v>3</v>
      </c>
      <c r="G11" s="41">
        <v>28</v>
      </c>
      <c r="H11" s="1">
        <f t="shared" si="2"/>
        <v>94343.990333333335</v>
      </c>
      <c r="I11" s="1">
        <v>2700125</v>
      </c>
      <c r="J11" s="1">
        <v>2830319.71</v>
      </c>
      <c r="K11" s="42">
        <f t="shared" ref="K11:K18" si="3">+J11*F11</f>
        <v>8490959.129999999</v>
      </c>
      <c r="L11" s="26"/>
      <c r="M11" s="26"/>
      <c r="N11" s="43">
        <f t="shared" si="1"/>
        <v>7924895.188000001</v>
      </c>
    </row>
    <row r="12" spans="1:14" ht="26.45" customHeight="1" x14ac:dyDescent="0.2">
      <c r="A12" s="9">
        <v>8</v>
      </c>
      <c r="B12" s="9" t="s">
        <v>177</v>
      </c>
      <c r="C12" s="9" t="s">
        <v>180</v>
      </c>
      <c r="D12" s="9" t="s">
        <v>180</v>
      </c>
      <c r="E12" s="9" t="s">
        <v>179</v>
      </c>
      <c r="F12" s="9">
        <v>1</v>
      </c>
      <c r="G12" s="41">
        <v>21</v>
      </c>
      <c r="H12" s="1">
        <f>J12/30</f>
        <v>94343.990333333335</v>
      </c>
      <c r="I12" s="1">
        <v>2700125</v>
      </c>
      <c r="J12" s="1">
        <v>2830319.71</v>
      </c>
      <c r="K12" s="42">
        <f t="shared" si="3"/>
        <v>2830319.71</v>
      </c>
      <c r="L12" s="26"/>
      <c r="M12" s="26"/>
      <c r="N12" s="43">
        <f t="shared" si="1"/>
        <v>1981223.797</v>
      </c>
    </row>
    <row r="13" spans="1:14" ht="26.45" customHeight="1" x14ac:dyDescent="0.2">
      <c r="A13" s="9">
        <v>9</v>
      </c>
      <c r="B13" s="9" t="s">
        <v>177</v>
      </c>
      <c r="C13" s="9" t="s">
        <v>180</v>
      </c>
      <c r="D13" s="9" t="s">
        <v>180</v>
      </c>
      <c r="E13" s="9" t="s">
        <v>179</v>
      </c>
      <c r="F13" s="9">
        <v>2</v>
      </c>
      <c r="G13" s="41">
        <v>18</v>
      </c>
      <c r="H13" s="1">
        <f t="shared" si="2"/>
        <v>94343.990333333335</v>
      </c>
      <c r="I13" s="1">
        <v>2700125</v>
      </c>
      <c r="J13" s="1">
        <v>2830319.71</v>
      </c>
      <c r="K13" s="42">
        <f t="shared" si="3"/>
        <v>5660639.4199999999</v>
      </c>
      <c r="L13" s="26"/>
      <c r="M13" s="26"/>
      <c r="N13" s="43">
        <f t="shared" si="1"/>
        <v>3396383.6520000002</v>
      </c>
    </row>
    <row r="14" spans="1:14" ht="26.45" customHeight="1" x14ac:dyDescent="0.2">
      <c r="A14" s="9">
        <v>9</v>
      </c>
      <c r="B14" s="9" t="s">
        <v>177</v>
      </c>
      <c r="C14" s="9" t="s">
        <v>180</v>
      </c>
      <c r="D14" s="9" t="s">
        <v>180</v>
      </c>
      <c r="E14" s="9" t="s">
        <v>179</v>
      </c>
      <c r="F14" s="9">
        <v>1</v>
      </c>
      <c r="G14" s="41">
        <v>13</v>
      </c>
      <c r="H14" s="1">
        <f t="shared" si="2"/>
        <v>94343.990333333335</v>
      </c>
      <c r="I14" s="1">
        <v>2700125</v>
      </c>
      <c r="J14" s="1">
        <v>2830319.71</v>
      </c>
      <c r="K14" s="42">
        <f>+J14*F14</f>
        <v>2830319.71</v>
      </c>
      <c r="L14" s="26"/>
      <c r="M14" s="26"/>
      <c r="N14" s="43">
        <f t="shared" si="1"/>
        <v>1226471.8743333335</v>
      </c>
    </row>
    <row r="15" spans="1:14" ht="26.45" customHeight="1" x14ac:dyDescent="0.2">
      <c r="A15" s="9">
        <v>9</v>
      </c>
      <c r="B15" s="9" t="s">
        <v>177</v>
      </c>
      <c r="C15" s="9" t="s">
        <v>180</v>
      </c>
      <c r="D15" s="9" t="s">
        <v>180</v>
      </c>
      <c r="E15" s="9" t="s">
        <v>179</v>
      </c>
      <c r="F15" s="9">
        <v>1</v>
      </c>
      <c r="G15" s="41">
        <v>5</v>
      </c>
      <c r="H15" s="1">
        <f t="shared" si="2"/>
        <v>94343.990333333335</v>
      </c>
      <c r="I15" s="1">
        <v>2700125</v>
      </c>
      <c r="J15" s="1">
        <v>2830319.71</v>
      </c>
      <c r="K15" s="42">
        <f>+J15*F15</f>
        <v>2830319.71</v>
      </c>
      <c r="L15" s="26"/>
      <c r="M15" s="26"/>
      <c r="N15" s="43">
        <f t="shared" si="1"/>
        <v>471719.95166666666</v>
      </c>
    </row>
    <row r="16" spans="1:14" ht="26.45" customHeight="1" x14ac:dyDescent="0.2">
      <c r="A16" s="9">
        <v>9</v>
      </c>
      <c r="B16" s="9" t="s">
        <v>177</v>
      </c>
      <c r="C16" s="9" t="s">
        <v>180</v>
      </c>
      <c r="D16" s="9" t="s">
        <v>180</v>
      </c>
      <c r="E16" s="9" t="s">
        <v>179</v>
      </c>
      <c r="F16" s="9">
        <v>1</v>
      </c>
      <c r="G16" s="41">
        <v>1</v>
      </c>
      <c r="H16" s="1">
        <f t="shared" si="2"/>
        <v>94343.990333333335</v>
      </c>
      <c r="I16" s="1">
        <v>2700125</v>
      </c>
      <c r="J16" s="1">
        <v>2830319.71</v>
      </c>
      <c r="K16" s="42">
        <f t="shared" si="3"/>
        <v>2830319.71</v>
      </c>
      <c r="L16" s="26"/>
      <c r="M16" s="26"/>
      <c r="N16" s="43">
        <f t="shared" si="1"/>
        <v>94343.990333333335</v>
      </c>
    </row>
    <row r="17" spans="1:16" ht="26.45" customHeight="1" x14ac:dyDescent="0.2">
      <c r="A17" s="9">
        <v>10</v>
      </c>
      <c r="B17" s="9" t="s">
        <v>177</v>
      </c>
      <c r="C17" s="9" t="s">
        <v>182</v>
      </c>
      <c r="D17" s="9" t="s">
        <v>182</v>
      </c>
      <c r="E17" s="9" t="s">
        <v>179</v>
      </c>
      <c r="F17" s="9">
        <v>4</v>
      </c>
      <c r="G17" s="41">
        <v>30</v>
      </c>
      <c r="H17" s="1">
        <f t="shared" si="2"/>
        <v>94343.990333333335</v>
      </c>
      <c r="I17" s="1">
        <v>2700125</v>
      </c>
      <c r="J17" s="1">
        <v>2830319.71</v>
      </c>
      <c r="K17" s="42">
        <f t="shared" si="3"/>
        <v>11321278.84</v>
      </c>
      <c r="L17" s="26"/>
      <c r="M17" s="26"/>
      <c r="N17" s="43">
        <f t="shared" si="1"/>
        <v>11321278.84</v>
      </c>
    </row>
    <row r="18" spans="1:16" ht="26.45" customHeight="1" x14ac:dyDescent="0.2">
      <c r="A18" s="9">
        <v>11</v>
      </c>
      <c r="B18" s="9" t="s">
        <v>177</v>
      </c>
      <c r="C18" s="9" t="s">
        <v>182</v>
      </c>
      <c r="D18" s="9" t="s">
        <v>182</v>
      </c>
      <c r="E18" s="9" t="s">
        <v>179</v>
      </c>
      <c r="F18" s="9">
        <v>1</v>
      </c>
      <c r="G18" s="41">
        <v>29</v>
      </c>
      <c r="H18" s="1">
        <f t="shared" si="2"/>
        <v>94343.990333333335</v>
      </c>
      <c r="I18" s="1">
        <v>2700125</v>
      </c>
      <c r="J18" s="1">
        <v>2830319.71</v>
      </c>
      <c r="K18" s="42">
        <f t="shared" si="3"/>
        <v>2830319.71</v>
      </c>
      <c r="L18" s="26"/>
      <c r="M18" s="26"/>
      <c r="N18" s="43">
        <f t="shared" si="1"/>
        <v>2735975.7196666668</v>
      </c>
    </row>
    <row r="19" spans="1:16" ht="41.45" customHeight="1" x14ac:dyDescent="0.2">
      <c r="A19" s="9">
        <v>12</v>
      </c>
      <c r="B19" s="9" t="s">
        <v>177</v>
      </c>
      <c r="C19" s="9" t="s">
        <v>181</v>
      </c>
      <c r="D19" s="9" t="s">
        <v>181</v>
      </c>
      <c r="E19" s="9" t="s">
        <v>179</v>
      </c>
      <c r="F19" s="9">
        <v>3</v>
      </c>
      <c r="G19" s="41">
        <v>30</v>
      </c>
      <c r="H19" s="1">
        <f t="shared" si="2"/>
        <v>94343.990333333335</v>
      </c>
      <c r="I19" s="1">
        <v>2700125</v>
      </c>
      <c r="J19" s="1">
        <v>2830319.71</v>
      </c>
      <c r="K19" s="42">
        <f>+J19*F19</f>
        <v>8490959.129999999</v>
      </c>
      <c r="L19" s="26"/>
      <c r="M19" s="26"/>
      <c r="N19" s="43">
        <f t="shared" si="1"/>
        <v>8490959.1300000008</v>
      </c>
    </row>
    <row r="20" spans="1:16" ht="41.45" customHeight="1" x14ac:dyDescent="0.2">
      <c r="A20" s="9">
        <v>13</v>
      </c>
      <c r="B20" s="9" t="s">
        <v>177</v>
      </c>
      <c r="C20" s="9" t="s">
        <v>181</v>
      </c>
      <c r="D20" s="9" t="s">
        <v>181</v>
      </c>
      <c r="E20" s="9" t="s">
        <v>179</v>
      </c>
      <c r="F20" s="9">
        <v>1</v>
      </c>
      <c r="G20" s="41">
        <v>26</v>
      </c>
      <c r="H20" s="1">
        <f t="shared" si="2"/>
        <v>94343.990333333335</v>
      </c>
      <c r="I20" s="1">
        <v>2700125</v>
      </c>
      <c r="J20" s="1">
        <v>2830319.71</v>
      </c>
      <c r="K20" s="42">
        <f t="shared" ref="K20" si="4">+J20*F20</f>
        <v>2830319.71</v>
      </c>
      <c r="L20" s="26"/>
      <c r="M20" s="26"/>
      <c r="N20" s="43">
        <f t="shared" si="1"/>
        <v>2452943.7486666669</v>
      </c>
      <c r="O20" s="44">
        <f>SUM(N6:N20)</f>
        <v>513136963.42299992</v>
      </c>
      <c r="P20" s="45" t="s">
        <v>234</v>
      </c>
    </row>
    <row r="21" spans="1:16" ht="41.45" customHeight="1" x14ac:dyDescent="0.2">
      <c r="A21" s="9">
        <v>14</v>
      </c>
      <c r="B21" s="9" t="s">
        <v>235</v>
      </c>
      <c r="C21" s="9" t="s">
        <v>236</v>
      </c>
      <c r="D21" s="9" t="s">
        <v>236</v>
      </c>
      <c r="E21" s="9"/>
      <c r="F21" s="9"/>
      <c r="G21" s="9"/>
      <c r="H21" s="1"/>
      <c r="I21" s="1">
        <f>'INSUMOS POR SEDES'!DA30</f>
        <v>232056168</v>
      </c>
      <c r="J21" s="1">
        <f>I21</f>
        <v>232056168</v>
      </c>
      <c r="K21" s="1">
        <f>I21</f>
        <v>232056168</v>
      </c>
      <c r="L21" s="26"/>
      <c r="M21" s="26"/>
      <c r="N21" s="43">
        <f>K21</f>
        <v>232056168</v>
      </c>
    </row>
    <row r="22" spans="1:16" ht="41.45" customHeight="1" x14ac:dyDescent="0.2">
      <c r="A22" s="9">
        <v>15</v>
      </c>
      <c r="B22" s="9" t="s">
        <v>235</v>
      </c>
      <c r="C22" s="9" t="s">
        <v>237</v>
      </c>
      <c r="D22" s="9" t="s">
        <v>317</v>
      </c>
      <c r="E22" s="9"/>
      <c r="F22" s="9"/>
      <c r="G22" s="9"/>
      <c r="H22" s="1"/>
      <c r="I22" s="1">
        <f>'MAQ POR SEDES'!X27</f>
        <v>12662219</v>
      </c>
      <c r="J22" s="1">
        <f>I22</f>
        <v>12662219</v>
      </c>
      <c r="K22" s="1">
        <f>I22</f>
        <v>12662219</v>
      </c>
      <c r="L22" s="26"/>
      <c r="M22" s="26"/>
      <c r="N22" s="43">
        <f>K22</f>
        <v>12662219</v>
      </c>
    </row>
    <row r="23" spans="1:16" ht="24.6" customHeight="1" x14ac:dyDescent="0.2">
      <c r="A23" s="46" t="s">
        <v>183</v>
      </c>
      <c r="B23" s="38"/>
      <c r="C23" s="38"/>
      <c r="D23" s="38"/>
      <c r="E23" s="38"/>
      <c r="F23" s="38"/>
      <c r="G23" s="38"/>
      <c r="H23" s="38"/>
      <c r="I23" s="38"/>
      <c r="J23" s="47"/>
      <c r="K23" s="38"/>
      <c r="L23" s="94" t="s">
        <v>197</v>
      </c>
      <c r="M23" s="95"/>
      <c r="N23" s="48">
        <f>L6</f>
        <v>0</v>
      </c>
    </row>
    <row r="24" spans="1:16" ht="18.600000000000001" customHeight="1" x14ac:dyDescent="0.2">
      <c r="A24" s="38"/>
      <c r="B24" s="38"/>
      <c r="C24" s="38"/>
      <c r="D24" s="38"/>
      <c r="E24" s="38"/>
      <c r="F24" s="38"/>
      <c r="G24" s="38"/>
      <c r="H24" s="38"/>
      <c r="I24" s="38"/>
      <c r="J24" s="38"/>
      <c r="K24" s="38"/>
      <c r="L24" s="94" t="s">
        <v>198</v>
      </c>
      <c r="M24" s="95"/>
      <c r="N24" s="48">
        <v>0</v>
      </c>
    </row>
    <row r="25" spans="1:16" ht="18.600000000000001" customHeight="1" x14ac:dyDescent="0.2">
      <c r="A25" s="38"/>
      <c r="B25" s="38"/>
      <c r="C25" s="38"/>
      <c r="D25" s="38"/>
      <c r="E25" s="38"/>
      <c r="F25" s="38"/>
      <c r="G25" s="38"/>
      <c r="H25" s="38"/>
      <c r="I25" s="38"/>
      <c r="J25" s="38"/>
      <c r="K25" s="38"/>
      <c r="L25" s="87" t="s">
        <v>238</v>
      </c>
      <c r="M25" s="87"/>
      <c r="N25" s="50">
        <f>+SUM(N6:N23)</f>
        <v>757855350.42299986</v>
      </c>
    </row>
    <row r="26" spans="1:16" ht="18.600000000000001" customHeight="1" x14ac:dyDescent="0.2">
      <c r="A26" s="38"/>
      <c r="B26" s="51"/>
      <c r="C26" s="52"/>
      <c r="D26" s="52"/>
      <c r="E26" s="52"/>
      <c r="F26" s="52"/>
      <c r="G26" s="52"/>
      <c r="H26" s="53"/>
      <c r="I26" s="38"/>
      <c r="J26" s="38"/>
      <c r="K26" s="38"/>
      <c r="L26" s="49" t="s">
        <v>239</v>
      </c>
      <c r="M26" s="54">
        <v>0.1</v>
      </c>
      <c r="N26" s="50">
        <f>+N25*M26</f>
        <v>75785535.042299986</v>
      </c>
    </row>
    <row r="27" spans="1:16" ht="18.600000000000001" customHeight="1" x14ac:dyDescent="0.2">
      <c r="A27" s="38"/>
      <c r="B27" s="55"/>
      <c r="C27" s="56"/>
      <c r="D27" s="56"/>
      <c r="E27" s="56"/>
      <c r="F27" s="56"/>
      <c r="G27" s="56"/>
      <c r="H27" s="57"/>
      <c r="I27" s="38"/>
      <c r="J27" s="38"/>
      <c r="K27" s="38"/>
      <c r="L27" s="87" t="s">
        <v>240</v>
      </c>
      <c r="M27" s="87"/>
      <c r="N27" s="50">
        <f>+(N25*10%)*19%</f>
        <v>14399251.658036998</v>
      </c>
    </row>
    <row r="28" spans="1:16" ht="18.600000000000001" customHeight="1" x14ac:dyDescent="0.2">
      <c r="A28" s="38"/>
      <c r="B28" s="55"/>
      <c r="C28" s="56"/>
      <c r="D28" s="56"/>
      <c r="E28" s="56"/>
      <c r="F28" s="56"/>
      <c r="G28" s="56"/>
      <c r="H28" s="57"/>
      <c r="I28" s="38"/>
      <c r="J28" s="38"/>
      <c r="K28" s="38"/>
      <c r="L28" s="87" t="s">
        <v>46</v>
      </c>
      <c r="M28" s="87"/>
      <c r="N28" s="66">
        <f>+N25+N26+N27</f>
        <v>848040137.12333679</v>
      </c>
    </row>
    <row r="29" spans="1:16" ht="12.75" customHeight="1" x14ac:dyDescent="0.2">
      <c r="A29" s="38"/>
      <c r="B29" s="55"/>
      <c r="C29" s="56"/>
      <c r="D29" s="56"/>
      <c r="E29" s="56"/>
      <c r="F29" s="56"/>
      <c r="G29" s="56"/>
      <c r="H29" s="57"/>
      <c r="I29" s="38"/>
      <c r="J29" s="38"/>
      <c r="K29" s="38"/>
      <c r="L29" s="38"/>
      <c r="M29" s="38"/>
      <c r="N29" s="38"/>
    </row>
    <row r="30" spans="1:16" ht="12.75" customHeight="1" x14ac:dyDescent="0.2">
      <c r="A30" s="38"/>
      <c r="B30" s="55"/>
      <c r="C30" s="56"/>
      <c r="D30" s="56"/>
      <c r="E30" s="56"/>
      <c r="F30" s="56"/>
      <c r="G30" s="56"/>
      <c r="H30" s="57"/>
      <c r="I30" s="38"/>
      <c r="J30" s="38"/>
      <c r="K30" s="38"/>
      <c r="L30" s="38"/>
      <c r="M30" s="38"/>
      <c r="N30" s="38"/>
    </row>
    <row r="31" spans="1:16" ht="12.75" customHeight="1" x14ac:dyDescent="0.2">
      <c r="A31" s="38"/>
      <c r="B31" s="55"/>
      <c r="C31" s="96"/>
      <c r="D31" s="96"/>
      <c r="E31" s="96"/>
      <c r="F31" s="56"/>
      <c r="G31" s="56"/>
      <c r="H31" s="57"/>
      <c r="I31" s="38"/>
      <c r="J31" s="38"/>
      <c r="K31" s="38"/>
      <c r="L31" s="58"/>
      <c r="M31" s="38"/>
      <c r="N31" s="38"/>
    </row>
    <row r="32" spans="1:16" ht="12.75" customHeight="1" x14ac:dyDescent="0.2">
      <c r="A32" s="38"/>
      <c r="B32" s="59"/>
      <c r="D32" s="60"/>
      <c r="E32" s="61"/>
      <c r="F32" s="60"/>
      <c r="G32" s="60"/>
      <c r="H32" s="62"/>
      <c r="I32" s="38"/>
      <c r="J32" s="38"/>
      <c r="K32" s="38"/>
      <c r="L32" s="38"/>
      <c r="M32" s="38"/>
      <c r="N32" s="38"/>
    </row>
    <row r="33" spans="3:14" ht="15" x14ac:dyDescent="0.25">
      <c r="D33" s="60"/>
      <c r="E33" s="63"/>
      <c r="N33" s="64"/>
    </row>
    <row r="34" spans="3:14" ht="15" x14ac:dyDescent="0.25">
      <c r="C34" s="97"/>
      <c r="D34" s="97"/>
      <c r="E34" s="63"/>
    </row>
    <row r="36" spans="3:14" ht="40.5" customHeight="1" x14ac:dyDescent="0.2">
      <c r="C36" s="98"/>
      <c r="D36" s="98"/>
      <c r="E36" s="65"/>
    </row>
    <row r="62" ht="12.75" customHeight="1" x14ac:dyDescent="0.2"/>
  </sheetData>
  <mergeCells count="11">
    <mergeCell ref="L27:M27"/>
    <mergeCell ref="L28:M28"/>
    <mergeCell ref="C31:E31"/>
    <mergeCell ref="C34:D34"/>
    <mergeCell ref="C36:D36"/>
    <mergeCell ref="L25:M25"/>
    <mergeCell ref="C2:J2"/>
    <mergeCell ref="A4:G4"/>
    <mergeCell ref="H4:N4"/>
    <mergeCell ref="L23:M23"/>
    <mergeCell ref="L24:M24"/>
  </mergeCells>
  <conditionalFormatting sqref="M26">
    <cfRule type="expression" dxfId="6" priority="6">
      <formula>ISERROR($P26)</formula>
    </cfRule>
  </conditionalFormatting>
  <conditionalFormatting sqref="N23:N24">
    <cfRule type="expression" dxfId="5" priority="5">
      <formula>ISERROR($G24)</formula>
    </cfRule>
  </conditionalFormatting>
  <conditionalFormatting sqref="N25">
    <cfRule type="expression" dxfId="4" priority="3">
      <formula>ISERROR($J23)</formula>
    </cfRule>
  </conditionalFormatting>
  <conditionalFormatting sqref="N25:N28">
    <cfRule type="expression" dxfId="3" priority="1">
      <formula>ISERROR($Q25)</formula>
    </cfRule>
  </conditionalFormatting>
  <conditionalFormatting sqref="N26:N27">
    <cfRule type="expression" dxfId="2" priority="2">
      <formula>ISERROR($G26)</formula>
    </cfRule>
  </conditionalFormatting>
  <conditionalFormatting sqref="N28">
    <cfRule type="expression" dxfId="1" priority="4">
      <formula>ISERROR($J29)</formula>
    </cfRule>
  </conditionalFormatting>
  <dataValidations count="5">
    <dataValidation type="list" allowBlank="1" showInputMessage="1" showErrorMessage="1" sqref="WVI983052 IW2 SS2 ACO2 AMK2 AWG2 BGC2 BPY2 BZU2 CJQ2 CTM2 DDI2 DNE2 DXA2 EGW2 EQS2 FAO2 FKK2 FUG2 GEC2 GNY2 GXU2 HHQ2 HRM2 IBI2 ILE2 IVA2 JEW2 JOS2 JYO2 KIK2 KSG2 LCC2 LLY2 LVU2 MFQ2 MPM2 MZI2 NJE2 NTA2 OCW2 OMS2 OWO2 PGK2 PQG2 QAC2 QJY2 QTU2 RDQ2 RNM2 RXI2 SHE2 SRA2 TAW2 TKS2 TUO2 UEK2 UOG2 UYC2 VHY2 VRU2 WBQ2 WLM2 WVI2 C65548 IW65548 SS65548 ACO65548 AMK65548 AWG65548 BGC65548 BPY65548 BZU65548 CJQ65548 CTM65548 DDI65548 DNE65548 DXA65548 EGW65548 EQS65548 FAO65548 FKK65548 FUG65548 GEC65548 GNY65548 GXU65548 HHQ65548 HRM65548 IBI65548 ILE65548 IVA65548 JEW65548 JOS65548 JYO65548 KIK65548 KSG65548 LCC65548 LLY65548 LVU65548 MFQ65548 MPM65548 MZI65548 NJE65548 NTA65548 OCW65548 OMS65548 OWO65548 PGK65548 PQG65548 QAC65548 QJY65548 QTU65548 RDQ65548 RNM65548 RXI65548 SHE65548 SRA65548 TAW65548 TKS65548 TUO65548 UEK65548 UOG65548 UYC65548 VHY65548 VRU65548 WBQ65548 WLM65548 WVI65548 C131084 IW131084 SS131084 ACO131084 AMK131084 AWG131084 BGC131084 BPY131084 BZU131084 CJQ131084 CTM131084 DDI131084 DNE131084 DXA131084 EGW131084 EQS131084 FAO131084 FKK131084 FUG131084 GEC131084 GNY131084 GXU131084 HHQ131084 HRM131084 IBI131084 ILE131084 IVA131084 JEW131084 JOS131084 JYO131084 KIK131084 KSG131084 LCC131084 LLY131084 LVU131084 MFQ131084 MPM131084 MZI131084 NJE131084 NTA131084 OCW131084 OMS131084 OWO131084 PGK131084 PQG131084 QAC131084 QJY131084 QTU131084 RDQ131084 RNM131084 RXI131084 SHE131084 SRA131084 TAW131084 TKS131084 TUO131084 UEK131084 UOG131084 UYC131084 VHY131084 VRU131084 WBQ131084 WLM131084 WVI131084 C196620 IW196620 SS196620 ACO196620 AMK196620 AWG196620 BGC196620 BPY196620 BZU196620 CJQ196620 CTM196620 DDI196620 DNE196620 DXA196620 EGW196620 EQS196620 FAO196620 FKK196620 FUG196620 GEC196620 GNY196620 GXU196620 HHQ196620 HRM196620 IBI196620 ILE196620 IVA196620 JEW196620 JOS196620 JYO196620 KIK196620 KSG196620 LCC196620 LLY196620 LVU196620 MFQ196620 MPM196620 MZI196620 NJE196620 NTA196620 OCW196620 OMS196620 OWO196620 PGK196620 PQG196620 QAC196620 QJY196620 QTU196620 RDQ196620 RNM196620 RXI196620 SHE196620 SRA196620 TAW196620 TKS196620 TUO196620 UEK196620 UOG196620 UYC196620 VHY196620 VRU196620 WBQ196620 WLM196620 WVI196620 C262156 IW262156 SS262156 ACO262156 AMK262156 AWG262156 BGC262156 BPY262156 BZU262156 CJQ262156 CTM262156 DDI262156 DNE262156 DXA262156 EGW262156 EQS262156 FAO262156 FKK262156 FUG262156 GEC262156 GNY262156 GXU262156 HHQ262156 HRM262156 IBI262156 ILE262156 IVA262156 JEW262156 JOS262156 JYO262156 KIK262156 KSG262156 LCC262156 LLY262156 LVU262156 MFQ262156 MPM262156 MZI262156 NJE262156 NTA262156 OCW262156 OMS262156 OWO262156 PGK262156 PQG262156 QAC262156 QJY262156 QTU262156 RDQ262156 RNM262156 RXI262156 SHE262156 SRA262156 TAW262156 TKS262156 TUO262156 UEK262156 UOG262156 UYC262156 VHY262156 VRU262156 WBQ262156 WLM262156 WVI262156 C327692 IW327692 SS327692 ACO327692 AMK327692 AWG327692 BGC327692 BPY327692 BZU327692 CJQ327692 CTM327692 DDI327692 DNE327692 DXA327692 EGW327692 EQS327692 FAO327692 FKK327692 FUG327692 GEC327692 GNY327692 GXU327692 HHQ327692 HRM327692 IBI327692 ILE327692 IVA327692 JEW327692 JOS327692 JYO327692 KIK327692 KSG327692 LCC327692 LLY327692 LVU327692 MFQ327692 MPM327692 MZI327692 NJE327692 NTA327692 OCW327692 OMS327692 OWO327692 PGK327692 PQG327692 QAC327692 QJY327692 QTU327692 RDQ327692 RNM327692 RXI327692 SHE327692 SRA327692 TAW327692 TKS327692 TUO327692 UEK327692 UOG327692 UYC327692 VHY327692 VRU327692 WBQ327692 WLM327692 WVI327692 C393228 IW393228 SS393228 ACO393228 AMK393228 AWG393228 BGC393228 BPY393228 BZU393228 CJQ393228 CTM393228 DDI393228 DNE393228 DXA393228 EGW393228 EQS393228 FAO393228 FKK393228 FUG393228 GEC393228 GNY393228 GXU393228 HHQ393228 HRM393228 IBI393228 ILE393228 IVA393228 JEW393228 JOS393228 JYO393228 KIK393228 KSG393228 LCC393228 LLY393228 LVU393228 MFQ393228 MPM393228 MZI393228 NJE393228 NTA393228 OCW393228 OMS393228 OWO393228 PGK393228 PQG393228 QAC393228 QJY393228 QTU393228 RDQ393228 RNM393228 RXI393228 SHE393228 SRA393228 TAW393228 TKS393228 TUO393228 UEK393228 UOG393228 UYC393228 VHY393228 VRU393228 WBQ393228 WLM393228 WVI393228 C458764 IW458764 SS458764 ACO458764 AMK458764 AWG458764 BGC458764 BPY458764 BZU458764 CJQ458764 CTM458764 DDI458764 DNE458764 DXA458764 EGW458764 EQS458764 FAO458764 FKK458764 FUG458764 GEC458764 GNY458764 GXU458764 HHQ458764 HRM458764 IBI458764 ILE458764 IVA458764 JEW458764 JOS458764 JYO458764 KIK458764 KSG458764 LCC458764 LLY458764 LVU458764 MFQ458764 MPM458764 MZI458764 NJE458764 NTA458764 OCW458764 OMS458764 OWO458764 PGK458764 PQG458764 QAC458764 QJY458764 QTU458764 RDQ458764 RNM458764 RXI458764 SHE458764 SRA458764 TAW458764 TKS458764 TUO458764 UEK458764 UOG458764 UYC458764 VHY458764 VRU458764 WBQ458764 WLM458764 WVI458764 C524300 IW524300 SS524300 ACO524300 AMK524300 AWG524300 BGC524300 BPY524300 BZU524300 CJQ524300 CTM524300 DDI524300 DNE524300 DXA524300 EGW524300 EQS524300 FAO524300 FKK524300 FUG524300 GEC524300 GNY524300 GXU524300 HHQ524300 HRM524300 IBI524300 ILE524300 IVA524300 JEW524300 JOS524300 JYO524300 KIK524300 KSG524300 LCC524300 LLY524300 LVU524300 MFQ524300 MPM524300 MZI524300 NJE524300 NTA524300 OCW524300 OMS524300 OWO524300 PGK524300 PQG524300 QAC524300 QJY524300 QTU524300 RDQ524300 RNM524300 RXI524300 SHE524300 SRA524300 TAW524300 TKS524300 TUO524300 UEK524300 UOG524300 UYC524300 VHY524300 VRU524300 WBQ524300 WLM524300 WVI524300 C589836 IW589836 SS589836 ACO589836 AMK589836 AWG589836 BGC589836 BPY589836 BZU589836 CJQ589836 CTM589836 DDI589836 DNE589836 DXA589836 EGW589836 EQS589836 FAO589836 FKK589836 FUG589836 GEC589836 GNY589836 GXU589836 HHQ589836 HRM589836 IBI589836 ILE589836 IVA589836 JEW589836 JOS589836 JYO589836 KIK589836 KSG589836 LCC589836 LLY589836 LVU589836 MFQ589836 MPM589836 MZI589836 NJE589836 NTA589836 OCW589836 OMS589836 OWO589836 PGK589836 PQG589836 QAC589836 QJY589836 QTU589836 RDQ589836 RNM589836 RXI589836 SHE589836 SRA589836 TAW589836 TKS589836 TUO589836 UEK589836 UOG589836 UYC589836 VHY589836 VRU589836 WBQ589836 WLM589836 WVI589836 C655372 IW655372 SS655372 ACO655372 AMK655372 AWG655372 BGC655372 BPY655372 BZU655372 CJQ655372 CTM655372 DDI655372 DNE655372 DXA655372 EGW655372 EQS655372 FAO655372 FKK655372 FUG655372 GEC655372 GNY655372 GXU655372 HHQ655372 HRM655372 IBI655372 ILE655372 IVA655372 JEW655372 JOS655372 JYO655372 KIK655372 KSG655372 LCC655372 LLY655372 LVU655372 MFQ655372 MPM655372 MZI655372 NJE655372 NTA655372 OCW655372 OMS655372 OWO655372 PGK655372 PQG655372 QAC655372 QJY655372 QTU655372 RDQ655372 RNM655372 RXI655372 SHE655372 SRA655372 TAW655372 TKS655372 TUO655372 UEK655372 UOG655372 UYC655372 VHY655372 VRU655372 WBQ655372 WLM655372 WVI655372 C720908 IW720908 SS720908 ACO720908 AMK720908 AWG720908 BGC720908 BPY720908 BZU720908 CJQ720908 CTM720908 DDI720908 DNE720908 DXA720908 EGW720908 EQS720908 FAO720908 FKK720908 FUG720908 GEC720908 GNY720908 GXU720908 HHQ720908 HRM720908 IBI720908 ILE720908 IVA720908 JEW720908 JOS720908 JYO720908 KIK720908 KSG720908 LCC720908 LLY720908 LVU720908 MFQ720908 MPM720908 MZI720908 NJE720908 NTA720908 OCW720908 OMS720908 OWO720908 PGK720908 PQG720908 QAC720908 QJY720908 QTU720908 RDQ720908 RNM720908 RXI720908 SHE720908 SRA720908 TAW720908 TKS720908 TUO720908 UEK720908 UOG720908 UYC720908 VHY720908 VRU720908 WBQ720908 WLM720908 WVI720908 C786444 IW786444 SS786444 ACO786444 AMK786444 AWG786444 BGC786444 BPY786444 BZU786444 CJQ786444 CTM786444 DDI786444 DNE786444 DXA786444 EGW786444 EQS786444 FAO786444 FKK786444 FUG786444 GEC786444 GNY786444 GXU786444 HHQ786444 HRM786444 IBI786444 ILE786444 IVA786444 JEW786444 JOS786444 JYO786444 KIK786444 KSG786444 LCC786444 LLY786444 LVU786444 MFQ786444 MPM786444 MZI786444 NJE786444 NTA786444 OCW786444 OMS786444 OWO786444 PGK786444 PQG786444 QAC786444 QJY786444 QTU786444 RDQ786444 RNM786444 RXI786444 SHE786444 SRA786444 TAW786444 TKS786444 TUO786444 UEK786444 UOG786444 UYC786444 VHY786444 VRU786444 WBQ786444 WLM786444 WVI786444 C851980 IW851980 SS851980 ACO851980 AMK851980 AWG851980 BGC851980 BPY851980 BZU851980 CJQ851980 CTM851980 DDI851980 DNE851980 DXA851980 EGW851980 EQS851980 FAO851980 FKK851980 FUG851980 GEC851980 GNY851980 GXU851980 HHQ851980 HRM851980 IBI851980 ILE851980 IVA851980 JEW851980 JOS851980 JYO851980 KIK851980 KSG851980 LCC851980 LLY851980 LVU851980 MFQ851980 MPM851980 MZI851980 NJE851980 NTA851980 OCW851980 OMS851980 OWO851980 PGK851980 PQG851980 QAC851980 QJY851980 QTU851980 RDQ851980 RNM851980 RXI851980 SHE851980 SRA851980 TAW851980 TKS851980 TUO851980 UEK851980 UOG851980 UYC851980 VHY851980 VRU851980 WBQ851980 WLM851980 WVI851980 C917516 IW917516 SS917516 ACO917516 AMK917516 AWG917516 BGC917516 BPY917516 BZU917516 CJQ917516 CTM917516 DDI917516 DNE917516 DXA917516 EGW917516 EQS917516 FAO917516 FKK917516 FUG917516 GEC917516 GNY917516 GXU917516 HHQ917516 HRM917516 IBI917516 ILE917516 IVA917516 JEW917516 JOS917516 JYO917516 KIK917516 KSG917516 LCC917516 LLY917516 LVU917516 MFQ917516 MPM917516 MZI917516 NJE917516 NTA917516 OCW917516 OMS917516 OWO917516 PGK917516 PQG917516 QAC917516 QJY917516 QTU917516 RDQ917516 RNM917516 RXI917516 SHE917516 SRA917516 TAW917516 TKS917516 TUO917516 UEK917516 UOG917516 UYC917516 VHY917516 VRU917516 WBQ917516 WLM917516 WVI917516 C983052 IW983052 SS983052 ACO983052 AMK983052 AWG983052 BGC983052 BPY983052 BZU983052 CJQ983052 CTM983052 DDI983052 DNE983052 DXA983052 EGW983052 EQS983052 FAO983052 FKK983052 FUG983052 GEC983052 GNY983052 GXU983052 HHQ983052 HRM983052 IBI983052 ILE983052 IVA983052 JEW983052 JOS983052 JYO983052 KIK983052 KSG983052 LCC983052 LLY983052 LVU983052 MFQ983052 MPM983052 MZI983052 NJE983052 NTA983052 OCW983052 OMS983052 OWO983052 PGK983052 PQG983052 QAC983052 QJY983052 QTU983052 RDQ983052 RNM983052 RXI983052 SHE983052 SRA983052 TAW983052 TKS983052 TUO983052 UEK983052 UOG983052 UYC983052 VHY983052 VRU983052 WBQ983052 WLM983052 C2" xr:uid="{FB3A1070-0596-4AF8-8C9C-073C87E8271D}"/>
    <dataValidation type="decimal" allowBlank="1" showInputMessage="1" showErrorMessage="1" errorTitle="Error" error="Mayor a 1" promptTitle="Porcentaje de AIU" prompt="Mayor a 1" sqref="K23 JG23 TC23 ACY23 AMU23 AWQ23 BGM23 BQI23 CAE23 CKA23 CTW23 DDS23 DNO23 DXK23 EHG23 ERC23 FAY23 FKU23 FUQ23 GEM23 GOI23 GYE23 HIA23 HRW23 IBS23 ILO23 IVK23 JFG23 JPC23 JYY23 KIU23 KSQ23 LCM23 LMI23 LWE23 MGA23 MPW23 MZS23 NJO23 NTK23 ODG23 ONC23 OWY23 PGU23 PQQ23 QAM23 QKI23 QUE23 REA23 RNW23 RXS23 SHO23 SRK23 TBG23 TLC23 TUY23 UEU23 UOQ23 UYM23 VII23 VSE23 WCA23 WLW23 WVS23 K65559 JG65559 TC65559 ACY65559 AMU65559 AWQ65559 BGM65559 BQI65559 CAE65559 CKA65559 CTW65559 DDS65559 DNO65559 DXK65559 EHG65559 ERC65559 FAY65559 FKU65559 FUQ65559 GEM65559 GOI65559 GYE65559 HIA65559 HRW65559 IBS65559 ILO65559 IVK65559 JFG65559 JPC65559 JYY65559 KIU65559 KSQ65559 LCM65559 LMI65559 LWE65559 MGA65559 MPW65559 MZS65559 NJO65559 NTK65559 ODG65559 ONC65559 OWY65559 PGU65559 PQQ65559 QAM65559 QKI65559 QUE65559 REA65559 RNW65559 RXS65559 SHO65559 SRK65559 TBG65559 TLC65559 TUY65559 UEU65559 UOQ65559 UYM65559 VII65559 VSE65559 WCA65559 WLW65559 WVS65559 K131095 JG131095 TC131095 ACY131095 AMU131095 AWQ131095 BGM131095 BQI131095 CAE131095 CKA131095 CTW131095 DDS131095 DNO131095 DXK131095 EHG131095 ERC131095 FAY131095 FKU131095 FUQ131095 GEM131095 GOI131095 GYE131095 HIA131095 HRW131095 IBS131095 ILO131095 IVK131095 JFG131095 JPC131095 JYY131095 KIU131095 KSQ131095 LCM131095 LMI131095 LWE131095 MGA131095 MPW131095 MZS131095 NJO131095 NTK131095 ODG131095 ONC131095 OWY131095 PGU131095 PQQ131095 QAM131095 QKI131095 QUE131095 REA131095 RNW131095 RXS131095 SHO131095 SRK131095 TBG131095 TLC131095 TUY131095 UEU131095 UOQ131095 UYM131095 VII131095 VSE131095 WCA131095 WLW131095 WVS131095 K196631 JG196631 TC196631 ACY196631 AMU196631 AWQ196631 BGM196631 BQI196631 CAE196631 CKA196631 CTW196631 DDS196631 DNO196631 DXK196631 EHG196631 ERC196631 FAY196631 FKU196631 FUQ196631 GEM196631 GOI196631 GYE196631 HIA196631 HRW196631 IBS196631 ILO196631 IVK196631 JFG196631 JPC196631 JYY196631 KIU196631 KSQ196631 LCM196631 LMI196631 LWE196631 MGA196631 MPW196631 MZS196631 NJO196631 NTK196631 ODG196631 ONC196631 OWY196631 PGU196631 PQQ196631 QAM196631 QKI196631 QUE196631 REA196631 RNW196631 RXS196631 SHO196631 SRK196631 TBG196631 TLC196631 TUY196631 UEU196631 UOQ196631 UYM196631 VII196631 VSE196631 WCA196631 WLW196631 WVS196631 K262167 JG262167 TC262167 ACY262167 AMU262167 AWQ262167 BGM262167 BQI262167 CAE262167 CKA262167 CTW262167 DDS262167 DNO262167 DXK262167 EHG262167 ERC262167 FAY262167 FKU262167 FUQ262167 GEM262167 GOI262167 GYE262167 HIA262167 HRW262167 IBS262167 ILO262167 IVK262167 JFG262167 JPC262167 JYY262167 KIU262167 KSQ262167 LCM262167 LMI262167 LWE262167 MGA262167 MPW262167 MZS262167 NJO262167 NTK262167 ODG262167 ONC262167 OWY262167 PGU262167 PQQ262167 QAM262167 QKI262167 QUE262167 REA262167 RNW262167 RXS262167 SHO262167 SRK262167 TBG262167 TLC262167 TUY262167 UEU262167 UOQ262167 UYM262167 VII262167 VSE262167 WCA262167 WLW262167 WVS262167 K327703 JG327703 TC327703 ACY327703 AMU327703 AWQ327703 BGM327703 BQI327703 CAE327703 CKA327703 CTW327703 DDS327703 DNO327703 DXK327703 EHG327703 ERC327703 FAY327703 FKU327703 FUQ327703 GEM327703 GOI327703 GYE327703 HIA327703 HRW327703 IBS327703 ILO327703 IVK327703 JFG327703 JPC327703 JYY327703 KIU327703 KSQ327703 LCM327703 LMI327703 LWE327703 MGA327703 MPW327703 MZS327703 NJO327703 NTK327703 ODG327703 ONC327703 OWY327703 PGU327703 PQQ327703 QAM327703 QKI327703 QUE327703 REA327703 RNW327703 RXS327703 SHO327703 SRK327703 TBG327703 TLC327703 TUY327703 UEU327703 UOQ327703 UYM327703 VII327703 VSE327703 WCA327703 WLW327703 WVS327703 K393239 JG393239 TC393239 ACY393239 AMU393239 AWQ393239 BGM393239 BQI393239 CAE393239 CKA393239 CTW393239 DDS393239 DNO393239 DXK393239 EHG393239 ERC393239 FAY393239 FKU393239 FUQ393239 GEM393239 GOI393239 GYE393239 HIA393239 HRW393239 IBS393239 ILO393239 IVK393239 JFG393239 JPC393239 JYY393239 KIU393239 KSQ393239 LCM393239 LMI393239 LWE393239 MGA393239 MPW393239 MZS393239 NJO393239 NTK393239 ODG393239 ONC393239 OWY393239 PGU393239 PQQ393239 QAM393239 QKI393239 QUE393239 REA393239 RNW393239 RXS393239 SHO393239 SRK393239 TBG393239 TLC393239 TUY393239 UEU393239 UOQ393239 UYM393239 VII393239 VSE393239 WCA393239 WLW393239 WVS393239 K458775 JG458775 TC458775 ACY458775 AMU458775 AWQ458775 BGM458775 BQI458775 CAE458775 CKA458775 CTW458775 DDS458775 DNO458775 DXK458775 EHG458775 ERC458775 FAY458775 FKU458775 FUQ458775 GEM458775 GOI458775 GYE458775 HIA458775 HRW458775 IBS458775 ILO458775 IVK458775 JFG458775 JPC458775 JYY458775 KIU458775 KSQ458775 LCM458775 LMI458775 LWE458775 MGA458775 MPW458775 MZS458775 NJO458775 NTK458775 ODG458775 ONC458775 OWY458775 PGU458775 PQQ458775 QAM458775 QKI458775 QUE458775 REA458775 RNW458775 RXS458775 SHO458775 SRK458775 TBG458775 TLC458775 TUY458775 UEU458775 UOQ458775 UYM458775 VII458775 VSE458775 WCA458775 WLW458775 WVS458775 K524311 JG524311 TC524311 ACY524311 AMU524311 AWQ524311 BGM524311 BQI524311 CAE524311 CKA524311 CTW524311 DDS524311 DNO524311 DXK524311 EHG524311 ERC524311 FAY524311 FKU524311 FUQ524311 GEM524311 GOI524311 GYE524311 HIA524311 HRW524311 IBS524311 ILO524311 IVK524311 JFG524311 JPC524311 JYY524311 KIU524311 KSQ524311 LCM524311 LMI524311 LWE524311 MGA524311 MPW524311 MZS524311 NJO524311 NTK524311 ODG524311 ONC524311 OWY524311 PGU524311 PQQ524311 QAM524311 QKI524311 QUE524311 REA524311 RNW524311 RXS524311 SHO524311 SRK524311 TBG524311 TLC524311 TUY524311 UEU524311 UOQ524311 UYM524311 VII524311 VSE524311 WCA524311 WLW524311 WVS524311 K589847 JG589847 TC589847 ACY589847 AMU589847 AWQ589847 BGM589847 BQI589847 CAE589847 CKA589847 CTW589847 DDS589847 DNO589847 DXK589847 EHG589847 ERC589847 FAY589847 FKU589847 FUQ589847 GEM589847 GOI589847 GYE589847 HIA589847 HRW589847 IBS589847 ILO589847 IVK589847 JFG589847 JPC589847 JYY589847 KIU589847 KSQ589847 LCM589847 LMI589847 LWE589847 MGA589847 MPW589847 MZS589847 NJO589847 NTK589847 ODG589847 ONC589847 OWY589847 PGU589847 PQQ589847 QAM589847 QKI589847 QUE589847 REA589847 RNW589847 RXS589847 SHO589847 SRK589847 TBG589847 TLC589847 TUY589847 UEU589847 UOQ589847 UYM589847 VII589847 VSE589847 WCA589847 WLW589847 WVS589847 K655383 JG655383 TC655383 ACY655383 AMU655383 AWQ655383 BGM655383 BQI655383 CAE655383 CKA655383 CTW655383 DDS655383 DNO655383 DXK655383 EHG655383 ERC655383 FAY655383 FKU655383 FUQ655383 GEM655383 GOI655383 GYE655383 HIA655383 HRW655383 IBS655383 ILO655383 IVK655383 JFG655383 JPC655383 JYY655383 KIU655383 KSQ655383 LCM655383 LMI655383 LWE655383 MGA655383 MPW655383 MZS655383 NJO655383 NTK655383 ODG655383 ONC655383 OWY655383 PGU655383 PQQ655383 QAM655383 QKI655383 QUE655383 REA655383 RNW655383 RXS655383 SHO655383 SRK655383 TBG655383 TLC655383 TUY655383 UEU655383 UOQ655383 UYM655383 VII655383 VSE655383 WCA655383 WLW655383 WVS655383 K720919 JG720919 TC720919 ACY720919 AMU720919 AWQ720919 BGM720919 BQI720919 CAE720919 CKA720919 CTW720919 DDS720919 DNO720919 DXK720919 EHG720919 ERC720919 FAY720919 FKU720919 FUQ720919 GEM720919 GOI720919 GYE720919 HIA720919 HRW720919 IBS720919 ILO720919 IVK720919 JFG720919 JPC720919 JYY720919 KIU720919 KSQ720919 LCM720919 LMI720919 LWE720919 MGA720919 MPW720919 MZS720919 NJO720919 NTK720919 ODG720919 ONC720919 OWY720919 PGU720919 PQQ720919 QAM720919 QKI720919 QUE720919 REA720919 RNW720919 RXS720919 SHO720919 SRK720919 TBG720919 TLC720919 TUY720919 UEU720919 UOQ720919 UYM720919 VII720919 VSE720919 WCA720919 WLW720919 WVS720919 K786455 JG786455 TC786455 ACY786455 AMU786455 AWQ786455 BGM786455 BQI786455 CAE786455 CKA786455 CTW786455 DDS786455 DNO786455 DXK786455 EHG786455 ERC786455 FAY786455 FKU786455 FUQ786455 GEM786455 GOI786455 GYE786455 HIA786455 HRW786455 IBS786455 ILO786455 IVK786455 JFG786455 JPC786455 JYY786455 KIU786455 KSQ786455 LCM786455 LMI786455 LWE786455 MGA786455 MPW786455 MZS786455 NJO786455 NTK786455 ODG786455 ONC786455 OWY786455 PGU786455 PQQ786455 QAM786455 QKI786455 QUE786455 REA786455 RNW786455 RXS786455 SHO786455 SRK786455 TBG786455 TLC786455 TUY786455 UEU786455 UOQ786455 UYM786455 VII786455 VSE786455 WCA786455 WLW786455 WVS786455 K851991 JG851991 TC851991 ACY851991 AMU851991 AWQ851991 BGM851991 BQI851991 CAE851991 CKA851991 CTW851991 DDS851991 DNO851991 DXK851991 EHG851991 ERC851991 FAY851991 FKU851991 FUQ851991 GEM851991 GOI851991 GYE851991 HIA851991 HRW851991 IBS851991 ILO851991 IVK851991 JFG851991 JPC851991 JYY851991 KIU851991 KSQ851991 LCM851991 LMI851991 LWE851991 MGA851991 MPW851991 MZS851991 NJO851991 NTK851991 ODG851991 ONC851991 OWY851991 PGU851991 PQQ851991 QAM851991 QKI851991 QUE851991 REA851991 RNW851991 RXS851991 SHO851991 SRK851991 TBG851991 TLC851991 TUY851991 UEU851991 UOQ851991 UYM851991 VII851991 VSE851991 WCA851991 WLW851991 WVS851991 K917527 JG917527 TC917527 ACY917527 AMU917527 AWQ917527 BGM917527 BQI917527 CAE917527 CKA917527 CTW917527 DDS917527 DNO917527 DXK917527 EHG917527 ERC917527 FAY917527 FKU917527 FUQ917527 GEM917527 GOI917527 GYE917527 HIA917527 HRW917527 IBS917527 ILO917527 IVK917527 JFG917527 JPC917527 JYY917527 KIU917527 KSQ917527 LCM917527 LMI917527 LWE917527 MGA917527 MPW917527 MZS917527 NJO917527 NTK917527 ODG917527 ONC917527 OWY917527 PGU917527 PQQ917527 QAM917527 QKI917527 QUE917527 REA917527 RNW917527 RXS917527 SHO917527 SRK917527 TBG917527 TLC917527 TUY917527 UEU917527 UOQ917527 UYM917527 VII917527 VSE917527 WCA917527 WLW917527 WVS917527 K983063 JG983063 TC983063 ACY983063 AMU983063 AWQ983063 BGM983063 BQI983063 CAE983063 CKA983063 CTW983063 DDS983063 DNO983063 DXK983063 EHG983063 ERC983063 FAY983063 FKU983063 FUQ983063 GEM983063 GOI983063 GYE983063 HIA983063 HRW983063 IBS983063 ILO983063 IVK983063 JFG983063 JPC983063 JYY983063 KIU983063 KSQ983063 LCM983063 LMI983063 LWE983063 MGA983063 MPW983063 MZS983063 NJO983063 NTK983063 ODG983063 ONC983063 OWY983063 PGU983063 PQQ983063 QAM983063 QKI983063 QUE983063 REA983063 RNW983063 RXS983063 SHO983063 SRK983063 TBG983063 TLC983063 TUY983063 UEU983063 UOQ983063 UYM983063 VII983063 VSE983063 WCA983063 WLW983063 WVS983063" xr:uid="{1FBFA5F0-16BD-4D4A-8622-7A74AC615374}"/>
    <dataValidation type="decimal" allowBlank="1" showInputMessage="1" showErrorMessage="1" errorTitle="Error" error="Mayor o igual a 1 y Menor al Ofertado" promptTitle="Porcentaje de AIU" prompt="Mayor o igual a 1 y Menor al Ofertado" sqref="WVU983066 JI26 TE26 ADA26 AMW26 AWS26 BGO26 BQK26 CAG26 CKC26 CTY26 DDU26 DNQ26 DXM26 EHI26 ERE26 FBA26 FKW26 FUS26 GEO26 GOK26 GYG26 HIC26 HRY26 IBU26 ILQ26 IVM26 JFI26 JPE26 JZA26 KIW26 KSS26 LCO26 LMK26 LWG26 MGC26 MPY26 MZU26 NJQ26 NTM26 ODI26 ONE26 OXA26 PGW26 PQS26 QAO26 QKK26 QUG26 REC26 RNY26 RXU26 SHQ26 SRM26 TBI26 TLE26 TVA26 UEW26 UOS26 UYO26 VIK26 VSG26 WCC26 WLY26 WVU26 M65562 JI65562 TE65562 ADA65562 AMW65562 AWS65562 BGO65562 BQK65562 CAG65562 CKC65562 CTY65562 DDU65562 DNQ65562 DXM65562 EHI65562 ERE65562 FBA65562 FKW65562 FUS65562 GEO65562 GOK65562 GYG65562 HIC65562 HRY65562 IBU65562 ILQ65562 IVM65562 JFI65562 JPE65562 JZA65562 KIW65562 KSS65562 LCO65562 LMK65562 LWG65562 MGC65562 MPY65562 MZU65562 NJQ65562 NTM65562 ODI65562 ONE65562 OXA65562 PGW65562 PQS65562 QAO65562 QKK65562 QUG65562 REC65562 RNY65562 RXU65562 SHQ65562 SRM65562 TBI65562 TLE65562 TVA65562 UEW65562 UOS65562 UYO65562 VIK65562 VSG65562 WCC65562 WLY65562 WVU65562 M131098 JI131098 TE131098 ADA131098 AMW131098 AWS131098 BGO131098 BQK131098 CAG131098 CKC131098 CTY131098 DDU131098 DNQ131098 DXM131098 EHI131098 ERE131098 FBA131098 FKW131098 FUS131098 GEO131098 GOK131098 GYG131098 HIC131098 HRY131098 IBU131098 ILQ131098 IVM131098 JFI131098 JPE131098 JZA131098 KIW131098 KSS131098 LCO131098 LMK131098 LWG131098 MGC131098 MPY131098 MZU131098 NJQ131098 NTM131098 ODI131098 ONE131098 OXA131098 PGW131098 PQS131098 QAO131098 QKK131098 QUG131098 REC131098 RNY131098 RXU131098 SHQ131098 SRM131098 TBI131098 TLE131098 TVA131098 UEW131098 UOS131098 UYO131098 VIK131098 VSG131098 WCC131098 WLY131098 WVU131098 M196634 JI196634 TE196634 ADA196634 AMW196634 AWS196634 BGO196634 BQK196634 CAG196634 CKC196634 CTY196634 DDU196634 DNQ196634 DXM196634 EHI196634 ERE196634 FBA196634 FKW196634 FUS196634 GEO196634 GOK196634 GYG196634 HIC196634 HRY196634 IBU196634 ILQ196634 IVM196634 JFI196634 JPE196634 JZA196634 KIW196634 KSS196634 LCO196634 LMK196634 LWG196634 MGC196634 MPY196634 MZU196634 NJQ196634 NTM196634 ODI196634 ONE196634 OXA196634 PGW196634 PQS196634 QAO196634 QKK196634 QUG196634 REC196634 RNY196634 RXU196634 SHQ196634 SRM196634 TBI196634 TLE196634 TVA196634 UEW196634 UOS196634 UYO196634 VIK196634 VSG196634 WCC196634 WLY196634 WVU196634 M262170 JI262170 TE262170 ADA262170 AMW262170 AWS262170 BGO262170 BQK262170 CAG262170 CKC262170 CTY262170 DDU262170 DNQ262170 DXM262170 EHI262170 ERE262170 FBA262170 FKW262170 FUS262170 GEO262170 GOK262170 GYG262170 HIC262170 HRY262170 IBU262170 ILQ262170 IVM262170 JFI262170 JPE262170 JZA262170 KIW262170 KSS262170 LCO262170 LMK262170 LWG262170 MGC262170 MPY262170 MZU262170 NJQ262170 NTM262170 ODI262170 ONE262170 OXA262170 PGW262170 PQS262170 QAO262170 QKK262170 QUG262170 REC262170 RNY262170 RXU262170 SHQ262170 SRM262170 TBI262170 TLE262170 TVA262170 UEW262170 UOS262170 UYO262170 VIK262170 VSG262170 WCC262170 WLY262170 WVU262170 M327706 JI327706 TE327706 ADA327706 AMW327706 AWS327706 BGO327706 BQK327706 CAG327706 CKC327706 CTY327706 DDU327706 DNQ327706 DXM327706 EHI327706 ERE327706 FBA327706 FKW327706 FUS327706 GEO327706 GOK327706 GYG327706 HIC327706 HRY327706 IBU327706 ILQ327706 IVM327706 JFI327706 JPE327706 JZA327706 KIW327706 KSS327706 LCO327706 LMK327706 LWG327706 MGC327706 MPY327706 MZU327706 NJQ327706 NTM327706 ODI327706 ONE327706 OXA327706 PGW327706 PQS327706 QAO327706 QKK327706 QUG327706 REC327706 RNY327706 RXU327706 SHQ327706 SRM327706 TBI327706 TLE327706 TVA327706 UEW327706 UOS327706 UYO327706 VIK327706 VSG327706 WCC327706 WLY327706 WVU327706 M393242 JI393242 TE393242 ADA393242 AMW393242 AWS393242 BGO393242 BQK393242 CAG393242 CKC393242 CTY393242 DDU393242 DNQ393242 DXM393242 EHI393242 ERE393242 FBA393242 FKW393242 FUS393242 GEO393242 GOK393242 GYG393242 HIC393242 HRY393242 IBU393242 ILQ393242 IVM393242 JFI393242 JPE393242 JZA393242 KIW393242 KSS393242 LCO393242 LMK393242 LWG393242 MGC393242 MPY393242 MZU393242 NJQ393242 NTM393242 ODI393242 ONE393242 OXA393242 PGW393242 PQS393242 QAO393242 QKK393242 QUG393242 REC393242 RNY393242 RXU393242 SHQ393242 SRM393242 TBI393242 TLE393242 TVA393242 UEW393242 UOS393242 UYO393242 VIK393242 VSG393242 WCC393242 WLY393242 WVU393242 M458778 JI458778 TE458778 ADA458778 AMW458778 AWS458778 BGO458778 BQK458778 CAG458778 CKC458778 CTY458778 DDU458778 DNQ458778 DXM458778 EHI458778 ERE458778 FBA458778 FKW458778 FUS458778 GEO458778 GOK458778 GYG458778 HIC458778 HRY458778 IBU458778 ILQ458778 IVM458778 JFI458778 JPE458778 JZA458778 KIW458778 KSS458778 LCO458778 LMK458778 LWG458778 MGC458778 MPY458778 MZU458778 NJQ458778 NTM458778 ODI458778 ONE458778 OXA458778 PGW458778 PQS458778 QAO458778 QKK458778 QUG458778 REC458778 RNY458778 RXU458778 SHQ458778 SRM458778 TBI458778 TLE458778 TVA458778 UEW458778 UOS458778 UYO458778 VIK458778 VSG458778 WCC458778 WLY458778 WVU458778 M524314 JI524314 TE524314 ADA524314 AMW524314 AWS524314 BGO524314 BQK524314 CAG524314 CKC524314 CTY524314 DDU524314 DNQ524314 DXM524314 EHI524314 ERE524314 FBA524314 FKW524314 FUS524314 GEO524314 GOK524314 GYG524314 HIC524314 HRY524314 IBU524314 ILQ524314 IVM524314 JFI524314 JPE524314 JZA524314 KIW524314 KSS524314 LCO524314 LMK524314 LWG524314 MGC524314 MPY524314 MZU524314 NJQ524314 NTM524314 ODI524314 ONE524314 OXA524314 PGW524314 PQS524314 QAO524314 QKK524314 QUG524314 REC524314 RNY524314 RXU524314 SHQ524314 SRM524314 TBI524314 TLE524314 TVA524314 UEW524314 UOS524314 UYO524314 VIK524314 VSG524314 WCC524314 WLY524314 WVU524314 M589850 JI589850 TE589850 ADA589850 AMW589850 AWS589850 BGO589850 BQK589850 CAG589850 CKC589850 CTY589850 DDU589850 DNQ589850 DXM589850 EHI589850 ERE589850 FBA589850 FKW589850 FUS589850 GEO589850 GOK589850 GYG589850 HIC589850 HRY589850 IBU589850 ILQ589850 IVM589850 JFI589850 JPE589850 JZA589850 KIW589850 KSS589850 LCO589850 LMK589850 LWG589850 MGC589850 MPY589850 MZU589850 NJQ589850 NTM589850 ODI589850 ONE589850 OXA589850 PGW589850 PQS589850 QAO589850 QKK589850 QUG589850 REC589850 RNY589850 RXU589850 SHQ589850 SRM589850 TBI589850 TLE589850 TVA589850 UEW589850 UOS589850 UYO589850 VIK589850 VSG589850 WCC589850 WLY589850 WVU589850 M655386 JI655386 TE655386 ADA655386 AMW655386 AWS655386 BGO655386 BQK655386 CAG655386 CKC655386 CTY655386 DDU655386 DNQ655386 DXM655386 EHI655386 ERE655386 FBA655386 FKW655386 FUS655386 GEO655386 GOK655386 GYG655386 HIC655386 HRY655386 IBU655386 ILQ655386 IVM655386 JFI655386 JPE655386 JZA655386 KIW655386 KSS655386 LCO655386 LMK655386 LWG655386 MGC655386 MPY655386 MZU655386 NJQ655386 NTM655386 ODI655386 ONE655386 OXA655386 PGW655386 PQS655386 QAO655386 QKK655386 QUG655386 REC655386 RNY655386 RXU655386 SHQ655386 SRM655386 TBI655386 TLE655386 TVA655386 UEW655386 UOS655386 UYO655386 VIK655386 VSG655386 WCC655386 WLY655386 WVU655386 M720922 JI720922 TE720922 ADA720922 AMW720922 AWS720922 BGO720922 BQK720922 CAG720922 CKC720922 CTY720922 DDU720922 DNQ720922 DXM720922 EHI720922 ERE720922 FBA720922 FKW720922 FUS720922 GEO720922 GOK720922 GYG720922 HIC720922 HRY720922 IBU720922 ILQ720922 IVM720922 JFI720922 JPE720922 JZA720922 KIW720922 KSS720922 LCO720922 LMK720922 LWG720922 MGC720922 MPY720922 MZU720922 NJQ720922 NTM720922 ODI720922 ONE720922 OXA720922 PGW720922 PQS720922 QAO720922 QKK720922 QUG720922 REC720922 RNY720922 RXU720922 SHQ720922 SRM720922 TBI720922 TLE720922 TVA720922 UEW720922 UOS720922 UYO720922 VIK720922 VSG720922 WCC720922 WLY720922 WVU720922 M786458 JI786458 TE786458 ADA786458 AMW786458 AWS786458 BGO786458 BQK786458 CAG786458 CKC786458 CTY786458 DDU786458 DNQ786458 DXM786458 EHI786458 ERE786458 FBA786458 FKW786458 FUS786458 GEO786458 GOK786458 GYG786458 HIC786458 HRY786458 IBU786458 ILQ786458 IVM786458 JFI786458 JPE786458 JZA786458 KIW786458 KSS786458 LCO786458 LMK786458 LWG786458 MGC786458 MPY786458 MZU786458 NJQ786458 NTM786458 ODI786458 ONE786458 OXA786458 PGW786458 PQS786458 QAO786458 QKK786458 QUG786458 REC786458 RNY786458 RXU786458 SHQ786458 SRM786458 TBI786458 TLE786458 TVA786458 UEW786458 UOS786458 UYO786458 VIK786458 VSG786458 WCC786458 WLY786458 WVU786458 M851994 JI851994 TE851994 ADA851994 AMW851994 AWS851994 BGO851994 BQK851994 CAG851994 CKC851994 CTY851994 DDU851994 DNQ851994 DXM851994 EHI851994 ERE851994 FBA851994 FKW851994 FUS851994 GEO851994 GOK851994 GYG851994 HIC851994 HRY851994 IBU851994 ILQ851994 IVM851994 JFI851994 JPE851994 JZA851994 KIW851994 KSS851994 LCO851994 LMK851994 LWG851994 MGC851994 MPY851994 MZU851994 NJQ851994 NTM851994 ODI851994 ONE851994 OXA851994 PGW851994 PQS851994 QAO851994 QKK851994 QUG851994 REC851994 RNY851994 RXU851994 SHQ851994 SRM851994 TBI851994 TLE851994 TVA851994 UEW851994 UOS851994 UYO851994 VIK851994 VSG851994 WCC851994 WLY851994 WVU851994 M917530 JI917530 TE917530 ADA917530 AMW917530 AWS917530 BGO917530 BQK917530 CAG917530 CKC917530 CTY917530 DDU917530 DNQ917530 DXM917530 EHI917530 ERE917530 FBA917530 FKW917530 FUS917530 GEO917530 GOK917530 GYG917530 HIC917530 HRY917530 IBU917530 ILQ917530 IVM917530 JFI917530 JPE917530 JZA917530 KIW917530 KSS917530 LCO917530 LMK917530 LWG917530 MGC917530 MPY917530 MZU917530 NJQ917530 NTM917530 ODI917530 ONE917530 OXA917530 PGW917530 PQS917530 QAO917530 QKK917530 QUG917530 REC917530 RNY917530 RXU917530 SHQ917530 SRM917530 TBI917530 TLE917530 TVA917530 UEW917530 UOS917530 UYO917530 VIK917530 VSG917530 WCC917530 WLY917530 WVU917530 M983066 JI983066 TE983066 ADA983066 AMW983066 AWS983066 BGO983066 BQK983066 CAG983066 CKC983066 CTY983066 DDU983066 DNQ983066 DXM983066 EHI983066 ERE983066 FBA983066 FKW983066 FUS983066 GEO983066 GOK983066 GYG983066 HIC983066 HRY983066 IBU983066 ILQ983066 IVM983066 JFI983066 JPE983066 JZA983066 KIW983066 KSS983066 LCO983066 LMK983066 LWG983066 MGC983066 MPY983066 MZU983066 NJQ983066 NTM983066 ODI983066 ONE983066 OXA983066 PGW983066 PQS983066 QAO983066 QKK983066 QUG983066 REC983066 RNY983066 RXU983066 SHQ983066 SRM983066 TBI983066 TLE983066 TVA983066 UEW983066 UOS983066 UYO983066 VIK983066 VSG983066 WCC983066 WLY983066 M26" xr:uid="{58315BC0-A91A-41F6-883E-B79994A0C9E3}"/>
    <dataValidation operator="greaterThanOrEqual" allowBlank="1" showInputMessage="1" showErrorMessage="1" sqref="JD65557 SZ65557 ACV65557 AMR65557 AWN65557 BGJ65557 BQF65557 CAB65557 CJX65557 CTT65557 DDP65557 DNL65557 DXH65557 EHD65557 EQZ65557 FAV65557 FKR65557 FUN65557 GEJ65557 GOF65557 GYB65557 HHX65557 HRT65557 IBP65557 ILL65557 IVH65557 JFD65557 JOZ65557 JYV65557 KIR65557 KSN65557 LCJ65557 LMF65557 LWB65557 MFX65557 MPT65557 MZP65557 NJL65557 NTH65557 ODD65557 OMZ65557 OWV65557 PGR65557 PQN65557 QAJ65557 QKF65557 QUB65557 RDX65557 RNT65557 RXP65557 SHL65557 SRH65557 TBD65557 TKZ65557 TUV65557 UER65557 UON65557 UYJ65557 VIF65557 VSB65557 WBX65557 WLT65557 WVP65557 JD131093 SZ131093 ACV131093 AMR131093 AWN131093 BGJ131093 BQF131093 CAB131093 CJX131093 CTT131093 DDP131093 DNL131093 DXH131093 EHD131093 EQZ131093 FAV131093 FKR131093 FUN131093 GEJ131093 GOF131093 GYB131093 HHX131093 HRT131093 IBP131093 ILL131093 IVH131093 JFD131093 JOZ131093 JYV131093 KIR131093 KSN131093 LCJ131093 LMF131093 LWB131093 MFX131093 MPT131093 MZP131093 NJL131093 NTH131093 ODD131093 OMZ131093 OWV131093 PGR131093 PQN131093 QAJ131093 QKF131093 QUB131093 RDX131093 RNT131093 RXP131093 SHL131093 SRH131093 TBD131093 TKZ131093 TUV131093 UER131093 UON131093 UYJ131093 VIF131093 VSB131093 WBX131093 WLT131093 WVP131093 JD196629 SZ196629 ACV196629 AMR196629 AWN196629 BGJ196629 BQF196629 CAB196629 CJX196629 CTT196629 DDP196629 DNL196629 DXH196629 EHD196629 EQZ196629 FAV196629 FKR196629 FUN196629 GEJ196629 GOF196629 GYB196629 HHX196629 HRT196629 IBP196629 ILL196629 IVH196629 JFD196629 JOZ196629 JYV196629 KIR196629 KSN196629 LCJ196629 LMF196629 LWB196629 MFX196629 MPT196629 MZP196629 NJL196629 NTH196629 ODD196629 OMZ196629 OWV196629 PGR196629 PQN196629 QAJ196629 QKF196629 QUB196629 RDX196629 RNT196629 RXP196629 SHL196629 SRH196629 TBD196629 TKZ196629 TUV196629 UER196629 UON196629 UYJ196629 VIF196629 VSB196629 WBX196629 WLT196629 WVP196629 JD262165 SZ262165 ACV262165 AMR262165 AWN262165 BGJ262165 BQF262165 CAB262165 CJX262165 CTT262165 DDP262165 DNL262165 DXH262165 EHD262165 EQZ262165 FAV262165 FKR262165 FUN262165 GEJ262165 GOF262165 GYB262165 HHX262165 HRT262165 IBP262165 ILL262165 IVH262165 JFD262165 JOZ262165 JYV262165 KIR262165 KSN262165 LCJ262165 LMF262165 LWB262165 MFX262165 MPT262165 MZP262165 NJL262165 NTH262165 ODD262165 OMZ262165 OWV262165 PGR262165 PQN262165 QAJ262165 QKF262165 QUB262165 RDX262165 RNT262165 RXP262165 SHL262165 SRH262165 TBD262165 TKZ262165 TUV262165 UER262165 UON262165 UYJ262165 VIF262165 VSB262165 WBX262165 WLT262165 WVP262165 JD327701 SZ327701 ACV327701 AMR327701 AWN327701 BGJ327701 BQF327701 CAB327701 CJX327701 CTT327701 DDP327701 DNL327701 DXH327701 EHD327701 EQZ327701 FAV327701 FKR327701 FUN327701 GEJ327701 GOF327701 GYB327701 HHX327701 HRT327701 IBP327701 ILL327701 IVH327701 JFD327701 JOZ327701 JYV327701 KIR327701 KSN327701 LCJ327701 LMF327701 LWB327701 MFX327701 MPT327701 MZP327701 NJL327701 NTH327701 ODD327701 OMZ327701 OWV327701 PGR327701 PQN327701 QAJ327701 QKF327701 QUB327701 RDX327701 RNT327701 RXP327701 SHL327701 SRH327701 TBD327701 TKZ327701 TUV327701 UER327701 UON327701 UYJ327701 VIF327701 VSB327701 WBX327701 WLT327701 WVP327701 JD393237 SZ393237 ACV393237 AMR393237 AWN393237 BGJ393237 BQF393237 CAB393237 CJX393237 CTT393237 DDP393237 DNL393237 DXH393237 EHD393237 EQZ393237 FAV393237 FKR393237 FUN393237 GEJ393237 GOF393237 GYB393237 HHX393237 HRT393237 IBP393237 ILL393237 IVH393237 JFD393237 JOZ393237 JYV393237 KIR393237 KSN393237 LCJ393237 LMF393237 LWB393237 MFX393237 MPT393237 MZP393237 NJL393237 NTH393237 ODD393237 OMZ393237 OWV393237 PGR393237 PQN393237 QAJ393237 QKF393237 QUB393237 RDX393237 RNT393237 RXP393237 SHL393237 SRH393237 TBD393237 TKZ393237 TUV393237 UER393237 UON393237 UYJ393237 VIF393237 VSB393237 WBX393237 WLT393237 WVP393237 JD458773 SZ458773 ACV458773 AMR458773 AWN458773 BGJ458773 BQF458773 CAB458773 CJX458773 CTT458773 DDP458773 DNL458773 DXH458773 EHD458773 EQZ458773 FAV458773 FKR458773 FUN458773 GEJ458773 GOF458773 GYB458773 HHX458773 HRT458773 IBP458773 ILL458773 IVH458773 JFD458773 JOZ458773 JYV458773 KIR458773 KSN458773 LCJ458773 LMF458773 LWB458773 MFX458773 MPT458773 MZP458773 NJL458773 NTH458773 ODD458773 OMZ458773 OWV458773 PGR458773 PQN458773 QAJ458773 QKF458773 QUB458773 RDX458773 RNT458773 RXP458773 SHL458773 SRH458773 TBD458773 TKZ458773 TUV458773 UER458773 UON458773 UYJ458773 VIF458773 VSB458773 WBX458773 WLT458773 WVP458773 JD524309 SZ524309 ACV524309 AMR524309 AWN524309 BGJ524309 BQF524309 CAB524309 CJX524309 CTT524309 DDP524309 DNL524309 DXH524309 EHD524309 EQZ524309 FAV524309 FKR524309 FUN524309 GEJ524309 GOF524309 GYB524309 HHX524309 HRT524309 IBP524309 ILL524309 IVH524309 JFD524309 JOZ524309 JYV524309 KIR524309 KSN524309 LCJ524309 LMF524309 LWB524309 MFX524309 MPT524309 MZP524309 NJL524309 NTH524309 ODD524309 OMZ524309 OWV524309 PGR524309 PQN524309 QAJ524309 QKF524309 QUB524309 RDX524309 RNT524309 RXP524309 SHL524309 SRH524309 TBD524309 TKZ524309 TUV524309 UER524309 UON524309 UYJ524309 VIF524309 VSB524309 WBX524309 WLT524309 WVP524309 JD589845 SZ589845 ACV589845 AMR589845 AWN589845 BGJ589845 BQF589845 CAB589845 CJX589845 CTT589845 DDP589845 DNL589845 DXH589845 EHD589845 EQZ589845 FAV589845 FKR589845 FUN589845 GEJ589845 GOF589845 GYB589845 HHX589845 HRT589845 IBP589845 ILL589845 IVH589845 JFD589845 JOZ589845 JYV589845 KIR589845 KSN589845 LCJ589845 LMF589845 LWB589845 MFX589845 MPT589845 MZP589845 NJL589845 NTH589845 ODD589845 OMZ589845 OWV589845 PGR589845 PQN589845 QAJ589845 QKF589845 QUB589845 RDX589845 RNT589845 RXP589845 SHL589845 SRH589845 TBD589845 TKZ589845 TUV589845 UER589845 UON589845 UYJ589845 VIF589845 VSB589845 WBX589845 WLT589845 WVP589845 JD655381 SZ655381 ACV655381 AMR655381 AWN655381 BGJ655381 BQF655381 CAB655381 CJX655381 CTT655381 DDP655381 DNL655381 DXH655381 EHD655381 EQZ655381 FAV655381 FKR655381 FUN655381 GEJ655381 GOF655381 GYB655381 HHX655381 HRT655381 IBP655381 ILL655381 IVH655381 JFD655381 JOZ655381 JYV655381 KIR655381 KSN655381 LCJ655381 LMF655381 LWB655381 MFX655381 MPT655381 MZP655381 NJL655381 NTH655381 ODD655381 OMZ655381 OWV655381 PGR655381 PQN655381 QAJ655381 QKF655381 QUB655381 RDX655381 RNT655381 RXP655381 SHL655381 SRH655381 TBD655381 TKZ655381 TUV655381 UER655381 UON655381 UYJ655381 VIF655381 VSB655381 WBX655381 WLT655381 WVP655381 JD720917 SZ720917 ACV720917 AMR720917 AWN720917 BGJ720917 BQF720917 CAB720917 CJX720917 CTT720917 DDP720917 DNL720917 DXH720917 EHD720917 EQZ720917 FAV720917 FKR720917 FUN720917 GEJ720917 GOF720917 GYB720917 HHX720917 HRT720917 IBP720917 ILL720917 IVH720917 JFD720917 JOZ720917 JYV720917 KIR720917 KSN720917 LCJ720917 LMF720917 LWB720917 MFX720917 MPT720917 MZP720917 NJL720917 NTH720917 ODD720917 OMZ720917 OWV720917 PGR720917 PQN720917 QAJ720917 QKF720917 QUB720917 RDX720917 RNT720917 RXP720917 SHL720917 SRH720917 TBD720917 TKZ720917 TUV720917 UER720917 UON720917 UYJ720917 VIF720917 VSB720917 WBX720917 WLT720917 WVP720917 JD786453 SZ786453 ACV786453 AMR786453 AWN786453 BGJ786453 BQF786453 CAB786453 CJX786453 CTT786453 DDP786453 DNL786453 DXH786453 EHD786453 EQZ786453 FAV786453 FKR786453 FUN786453 GEJ786453 GOF786453 GYB786453 HHX786453 HRT786453 IBP786453 ILL786453 IVH786453 JFD786453 JOZ786453 JYV786453 KIR786453 KSN786453 LCJ786453 LMF786453 LWB786453 MFX786453 MPT786453 MZP786453 NJL786453 NTH786453 ODD786453 OMZ786453 OWV786453 PGR786453 PQN786453 QAJ786453 QKF786453 QUB786453 RDX786453 RNT786453 RXP786453 SHL786453 SRH786453 TBD786453 TKZ786453 TUV786453 UER786453 UON786453 UYJ786453 VIF786453 VSB786453 WBX786453 WLT786453 WVP786453 JD851989 SZ851989 ACV851989 AMR851989 AWN851989 BGJ851989 BQF851989 CAB851989 CJX851989 CTT851989 DDP851989 DNL851989 DXH851989 EHD851989 EQZ851989 FAV851989 FKR851989 FUN851989 GEJ851989 GOF851989 GYB851989 HHX851989 HRT851989 IBP851989 ILL851989 IVH851989 JFD851989 JOZ851989 JYV851989 KIR851989 KSN851989 LCJ851989 LMF851989 LWB851989 MFX851989 MPT851989 MZP851989 NJL851989 NTH851989 ODD851989 OMZ851989 OWV851989 PGR851989 PQN851989 QAJ851989 QKF851989 QUB851989 RDX851989 RNT851989 RXP851989 SHL851989 SRH851989 TBD851989 TKZ851989 TUV851989 UER851989 UON851989 UYJ851989 VIF851989 VSB851989 WBX851989 WLT851989 WVP851989 JD917525 SZ917525 ACV917525 AMR917525 AWN917525 BGJ917525 BQF917525 CAB917525 CJX917525 CTT917525 DDP917525 DNL917525 DXH917525 EHD917525 EQZ917525 FAV917525 FKR917525 FUN917525 GEJ917525 GOF917525 GYB917525 HHX917525 HRT917525 IBP917525 ILL917525 IVH917525 JFD917525 JOZ917525 JYV917525 KIR917525 KSN917525 LCJ917525 LMF917525 LWB917525 MFX917525 MPT917525 MZP917525 NJL917525 NTH917525 ODD917525 OMZ917525 OWV917525 PGR917525 PQN917525 QAJ917525 QKF917525 QUB917525 RDX917525 RNT917525 RXP917525 SHL917525 SRH917525 TBD917525 TKZ917525 TUV917525 UER917525 UON917525 UYJ917525 VIF917525 VSB917525 WBX917525 WLT917525 WVP917525 JD983061 SZ983061 ACV983061 AMR983061 AWN983061 BGJ983061 BQF983061 CAB983061 CJX983061 CTT983061 DDP983061 DNL983061 DXH983061 EHD983061 EQZ983061 FAV983061 FKR983061 FUN983061 GEJ983061 GOF983061 GYB983061 HHX983061 HRT983061 IBP983061 ILL983061 IVH983061 JFD983061 JOZ983061 JYV983061 KIR983061 KSN983061 LCJ983061 LMF983061 LWB983061 MFX983061 MPT983061 MZP983061 NJL983061 NTH983061 ODD983061 OMZ983061 OWV983061 PGR983061 PQN983061 QAJ983061 QKF983061 QUB983061 RDX983061 RNT983061 RXP983061 SHL983061 SRH983061 TBD983061 TKZ983061 TUV983061 UER983061 UON983061 UYJ983061 VIF983061 VSB983061 WBX983061 WLT983061 WVP983061" xr:uid="{123A9292-F81D-4DBB-9C7A-A45E6E605A4D}"/>
    <dataValidation type="custom" operator="greaterThanOrEqual" allowBlank="1" showInputMessage="1" showErrorMessage="1" errorTitle="Error" error="El porcentaje que ingreso no esta en este rango 0%-100%, o el resultado del descuento en menor al precio piso $ 2,700,125" promptTitle="Porcentaje Descuento" prompt="Ingrese % de descuento de 0%-100% y el resultado del descuento no puede ser menor al precio piso $ 2,700,125" sqref="WVP983056:WVP983060 JD65552:JD65556 SZ65552:SZ65556 ACV65552:ACV65556 AMR65552:AMR65556 AWN65552:AWN65556 BGJ65552:BGJ65556 BQF65552:BQF65556 CAB65552:CAB65556 CJX65552:CJX65556 CTT65552:CTT65556 DDP65552:DDP65556 DNL65552:DNL65556 DXH65552:DXH65556 EHD65552:EHD65556 EQZ65552:EQZ65556 FAV65552:FAV65556 FKR65552:FKR65556 FUN65552:FUN65556 GEJ65552:GEJ65556 GOF65552:GOF65556 GYB65552:GYB65556 HHX65552:HHX65556 HRT65552:HRT65556 IBP65552:IBP65556 ILL65552:ILL65556 IVH65552:IVH65556 JFD65552:JFD65556 JOZ65552:JOZ65556 JYV65552:JYV65556 KIR65552:KIR65556 KSN65552:KSN65556 LCJ65552:LCJ65556 LMF65552:LMF65556 LWB65552:LWB65556 MFX65552:MFX65556 MPT65552:MPT65556 MZP65552:MZP65556 NJL65552:NJL65556 NTH65552:NTH65556 ODD65552:ODD65556 OMZ65552:OMZ65556 OWV65552:OWV65556 PGR65552:PGR65556 PQN65552:PQN65556 QAJ65552:QAJ65556 QKF65552:QKF65556 QUB65552:QUB65556 RDX65552:RDX65556 RNT65552:RNT65556 RXP65552:RXP65556 SHL65552:SHL65556 SRH65552:SRH65556 TBD65552:TBD65556 TKZ65552:TKZ65556 TUV65552:TUV65556 UER65552:UER65556 UON65552:UON65556 UYJ65552:UYJ65556 VIF65552:VIF65556 VSB65552:VSB65556 WBX65552:WBX65556 WLT65552:WLT65556 WVP65552:WVP65556 JD131088:JD131092 SZ131088:SZ131092 ACV131088:ACV131092 AMR131088:AMR131092 AWN131088:AWN131092 BGJ131088:BGJ131092 BQF131088:BQF131092 CAB131088:CAB131092 CJX131088:CJX131092 CTT131088:CTT131092 DDP131088:DDP131092 DNL131088:DNL131092 DXH131088:DXH131092 EHD131088:EHD131092 EQZ131088:EQZ131092 FAV131088:FAV131092 FKR131088:FKR131092 FUN131088:FUN131092 GEJ131088:GEJ131092 GOF131088:GOF131092 GYB131088:GYB131092 HHX131088:HHX131092 HRT131088:HRT131092 IBP131088:IBP131092 ILL131088:ILL131092 IVH131088:IVH131092 JFD131088:JFD131092 JOZ131088:JOZ131092 JYV131088:JYV131092 KIR131088:KIR131092 KSN131088:KSN131092 LCJ131088:LCJ131092 LMF131088:LMF131092 LWB131088:LWB131092 MFX131088:MFX131092 MPT131088:MPT131092 MZP131088:MZP131092 NJL131088:NJL131092 NTH131088:NTH131092 ODD131088:ODD131092 OMZ131088:OMZ131092 OWV131088:OWV131092 PGR131088:PGR131092 PQN131088:PQN131092 QAJ131088:QAJ131092 QKF131088:QKF131092 QUB131088:QUB131092 RDX131088:RDX131092 RNT131088:RNT131092 RXP131088:RXP131092 SHL131088:SHL131092 SRH131088:SRH131092 TBD131088:TBD131092 TKZ131088:TKZ131092 TUV131088:TUV131092 UER131088:UER131092 UON131088:UON131092 UYJ131088:UYJ131092 VIF131088:VIF131092 VSB131088:VSB131092 WBX131088:WBX131092 WLT131088:WLT131092 WVP131088:WVP131092 JD196624:JD196628 SZ196624:SZ196628 ACV196624:ACV196628 AMR196624:AMR196628 AWN196624:AWN196628 BGJ196624:BGJ196628 BQF196624:BQF196628 CAB196624:CAB196628 CJX196624:CJX196628 CTT196624:CTT196628 DDP196624:DDP196628 DNL196624:DNL196628 DXH196624:DXH196628 EHD196624:EHD196628 EQZ196624:EQZ196628 FAV196624:FAV196628 FKR196624:FKR196628 FUN196624:FUN196628 GEJ196624:GEJ196628 GOF196624:GOF196628 GYB196624:GYB196628 HHX196624:HHX196628 HRT196624:HRT196628 IBP196624:IBP196628 ILL196624:ILL196628 IVH196624:IVH196628 JFD196624:JFD196628 JOZ196624:JOZ196628 JYV196624:JYV196628 KIR196624:KIR196628 KSN196624:KSN196628 LCJ196624:LCJ196628 LMF196624:LMF196628 LWB196624:LWB196628 MFX196624:MFX196628 MPT196624:MPT196628 MZP196624:MZP196628 NJL196624:NJL196628 NTH196624:NTH196628 ODD196624:ODD196628 OMZ196624:OMZ196628 OWV196624:OWV196628 PGR196624:PGR196628 PQN196624:PQN196628 QAJ196624:QAJ196628 QKF196624:QKF196628 QUB196624:QUB196628 RDX196624:RDX196628 RNT196624:RNT196628 RXP196624:RXP196628 SHL196624:SHL196628 SRH196624:SRH196628 TBD196624:TBD196628 TKZ196624:TKZ196628 TUV196624:TUV196628 UER196624:UER196628 UON196624:UON196628 UYJ196624:UYJ196628 VIF196624:VIF196628 VSB196624:VSB196628 WBX196624:WBX196628 WLT196624:WLT196628 WVP196624:WVP196628 JD262160:JD262164 SZ262160:SZ262164 ACV262160:ACV262164 AMR262160:AMR262164 AWN262160:AWN262164 BGJ262160:BGJ262164 BQF262160:BQF262164 CAB262160:CAB262164 CJX262160:CJX262164 CTT262160:CTT262164 DDP262160:DDP262164 DNL262160:DNL262164 DXH262160:DXH262164 EHD262160:EHD262164 EQZ262160:EQZ262164 FAV262160:FAV262164 FKR262160:FKR262164 FUN262160:FUN262164 GEJ262160:GEJ262164 GOF262160:GOF262164 GYB262160:GYB262164 HHX262160:HHX262164 HRT262160:HRT262164 IBP262160:IBP262164 ILL262160:ILL262164 IVH262160:IVH262164 JFD262160:JFD262164 JOZ262160:JOZ262164 JYV262160:JYV262164 KIR262160:KIR262164 KSN262160:KSN262164 LCJ262160:LCJ262164 LMF262160:LMF262164 LWB262160:LWB262164 MFX262160:MFX262164 MPT262160:MPT262164 MZP262160:MZP262164 NJL262160:NJL262164 NTH262160:NTH262164 ODD262160:ODD262164 OMZ262160:OMZ262164 OWV262160:OWV262164 PGR262160:PGR262164 PQN262160:PQN262164 QAJ262160:QAJ262164 QKF262160:QKF262164 QUB262160:QUB262164 RDX262160:RDX262164 RNT262160:RNT262164 RXP262160:RXP262164 SHL262160:SHL262164 SRH262160:SRH262164 TBD262160:TBD262164 TKZ262160:TKZ262164 TUV262160:TUV262164 UER262160:UER262164 UON262160:UON262164 UYJ262160:UYJ262164 VIF262160:VIF262164 VSB262160:VSB262164 WBX262160:WBX262164 WLT262160:WLT262164 WVP262160:WVP262164 JD327696:JD327700 SZ327696:SZ327700 ACV327696:ACV327700 AMR327696:AMR327700 AWN327696:AWN327700 BGJ327696:BGJ327700 BQF327696:BQF327700 CAB327696:CAB327700 CJX327696:CJX327700 CTT327696:CTT327700 DDP327696:DDP327700 DNL327696:DNL327700 DXH327696:DXH327700 EHD327696:EHD327700 EQZ327696:EQZ327700 FAV327696:FAV327700 FKR327696:FKR327700 FUN327696:FUN327700 GEJ327696:GEJ327700 GOF327696:GOF327700 GYB327696:GYB327700 HHX327696:HHX327700 HRT327696:HRT327700 IBP327696:IBP327700 ILL327696:ILL327700 IVH327696:IVH327700 JFD327696:JFD327700 JOZ327696:JOZ327700 JYV327696:JYV327700 KIR327696:KIR327700 KSN327696:KSN327700 LCJ327696:LCJ327700 LMF327696:LMF327700 LWB327696:LWB327700 MFX327696:MFX327700 MPT327696:MPT327700 MZP327696:MZP327700 NJL327696:NJL327700 NTH327696:NTH327700 ODD327696:ODD327700 OMZ327696:OMZ327700 OWV327696:OWV327700 PGR327696:PGR327700 PQN327696:PQN327700 QAJ327696:QAJ327700 QKF327696:QKF327700 QUB327696:QUB327700 RDX327696:RDX327700 RNT327696:RNT327700 RXP327696:RXP327700 SHL327696:SHL327700 SRH327696:SRH327700 TBD327696:TBD327700 TKZ327696:TKZ327700 TUV327696:TUV327700 UER327696:UER327700 UON327696:UON327700 UYJ327696:UYJ327700 VIF327696:VIF327700 VSB327696:VSB327700 WBX327696:WBX327700 WLT327696:WLT327700 WVP327696:WVP327700 JD393232:JD393236 SZ393232:SZ393236 ACV393232:ACV393236 AMR393232:AMR393236 AWN393232:AWN393236 BGJ393232:BGJ393236 BQF393232:BQF393236 CAB393232:CAB393236 CJX393232:CJX393236 CTT393232:CTT393236 DDP393232:DDP393236 DNL393232:DNL393236 DXH393232:DXH393236 EHD393232:EHD393236 EQZ393232:EQZ393236 FAV393232:FAV393236 FKR393232:FKR393236 FUN393232:FUN393236 GEJ393232:GEJ393236 GOF393232:GOF393236 GYB393232:GYB393236 HHX393232:HHX393236 HRT393232:HRT393236 IBP393232:IBP393236 ILL393232:ILL393236 IVH393232:IVH393236 JFD393232:JFD393236 JOZ393232:JOZ393236 JYV393232:JYV393236 KIR393232:KIR393236 KSN393232:KSN393236 LCJ393232:LCJ393236 LMF393232:LMF393236 LWB393232:LWB393236 MFX393232:MFX393236 MPT393232:MPT393236 MZP393232:MZP393236 NJL393232:NJL393236 NTH393232:NTH393236 ODD393232:ODD393236 OMZ393232:OMZ393236 OWV393232:OWV393236 PGR393232:PGR393236 PQN393232:PQN393236 QAJ393232:QAJ393236 QKF393232:QKF393236 QUB393232:QUB393236 RDX393232:RDX393236 RNT393232:RNT393236 RXP393232:RXP393236 SHL393232:SHL393236 SRH393232:SRH393236 TBD393232:TBD393236 TKZ393232:TKZ393236 TUV393232:TUV393236 UER393232:UER393236 UON393232:UON393236 UYJ393232:UYJ393236 VIF393232:VIF393236 VSB393232:VSB393236 WBX393232:WBX393236 WLT393232:WLT393236 WVP393232:WVP393236 JD458768:JD458772 SZ458768:SZ458772 ACV458768:ACV458772 AMR458768:AMR458772 AWN458768:AWN458772 BGJ458768:BGJ458772 BQF458768:BQF458772 CAB458768:CAB458772 CJX458768:CJX458772 CTT458768:CTT458772 DDP458768:DDP458772 DNL458768:DNL458772 DXH458768:DXH458772 EHD458768:EHD458772 EQZ458768:EQZ458772 FAV458768:FAV458772 FKR458768:FKR458772 FUN458768:FUN458772 GEJ458768:GEJ458772 GOF458768:GOF458772 GYB458768:GYB458772 HHX458768:HHX458772 HRT458768:HRT458772 IBP458768:IBP458772 ILL458768:ILL458772 IVH458768:IVH458772 JFD458768:JFD458772 JOZ458768:JOZ458772 JYV458768:JYV458772 KIR458768:KIR458772 KSN458768:KSN458772 LCJ458768:LCJ458772 LMF458768:LMF458772 LWB458768:LWB458772 MFX458768:MFX458772 MPT458768:MPT458772 MZP458768:MZP458772 NJL458768:NJL458772 NTH458768:NTH458772 ODD458768:ODD458772 OMZ458768:OMZ458772 OWV458768:OWV458772 PGR458768:PGR458772 PQN458768:PQN458772 QAJ458768:QAJ458772 QKF458768:QKF458772 QUB458768:QUB458772 RDX458768:RDX458772 RNT458768:RNT458772 RXP458768:RXP458772 SHL458768:SHL458772 SRH458768:SRH458772 TBD458768:TBD458772 TKZ458768:TKZ458772 TUV458768:TUV458772 UER458768:UER458772 UON458768:UON458772 UYJ458768:UYJ458772 VIF458768:VIF458772 VSB458768:VSB458772 WBX458768:WBX458772 WLT458768:WLT458772 WVP458768:WVP458772 JD524304:JD524308 SZ524304:SZ524308 ACV524304:ACV524308 AMR524304:AMR524308 AWN524304:AWN524308 BGJ524304:BGJ524308 BQF524304:BQF524308 CAB524304:CAB524308 CJX524304:CJX524308 CTT524304:CTT524308 DDP524304:DDP524308 DNL524304:DNL524308 DXH524304:DXH524308 EHD524304:EHD524308 EQZ524304:EQZ524308 FAV524304:FAV524308 FKR524304:FKR524308 FUN524304:FUN524308 GEJ524304:GEJ524308 GOF524304:GOF524308 GYB524304:GYB524308 HHX524304:HHX524308 HRT524304:HRT524308 IBP524304:IBP524308 ILL524304:ILL524308 IVH524304:IVH524308 JFD524304:JFD524308 JOZ524304:JOZ524308 JYV524304:JYV524308 KIR524304:KIR524308 KSN524304:KSN524308 LCJ524304:LCJ524308 LMF524304:LMF524308 LWB524304:LWB524308 MFX524304:MFX524308 MPT524304:MPT524308 MZP524304:MZP524308 NJL524304:NJL524308 NTH524304:NTH524308 ODD524304:ODD524308 OMZ524304:OMZ524308 OWV524304:OWV524308 PGR524304:PGR524308 PQN524304:PQN524308 QAJ524304:QAJ524308 QKF524304:QKF524308 QUB524304:QUB524308 RDX524304:RDX524308 RNT524304:RNT524308 RXP524304:RXP524308 SHL524304:SHL524308 SRH524304:SRH524308 TBD524304:TBD524308 TKZ524304:TKZ524308 TUV524304:TUV524308 UER524304:UER524308 UON524304:UON524308 UYJ524304:UYJ524308 VIF524304:VIF524308 VSB524304:VSB524308 WBX524304:WBX524308 WLT524304:WLT524308 WVP524304:WVP524308 JD589840:JD589844 SZ589840:SZ589844 ACV589840:ACV589844 AMR589840:AMR589844 AWN589840:AWN589844 BGJ589840:BGJ589844 BQF589840:BQF589844 CAB589840:CAB589844 CJX589840:CJX589844 CTT589840:CTT589844 DDP589840:DDP589844 DNL589840:DNL589844 DXH589840:DXH589844 EHD589840:EHD589844 EQZ589840:EQZ589844 FAV589840:FAV589844 FKR589840:FKR589844 FUN589840:FUN589844 GEJ589840:GEJ589844 GOF589840:GOF589844 GYB589840:GYB589844 HHX589840:HHX589844 HRT589840:HRT589844 IBP589840:IBP589844 ILL589840:ILL589844 IVH589840:IVH589844 JFD589840:JFD589844 JOZ589840:JOZ589844 JYV589840:JYV589844 KIR589840:KIR589844 KSN589840:KSN589844 LCJ589840:LCJ589844 LMF589840:LMF589844 LWB589840:LWB589844 MFX589840:MFX589844 MPT589840:MPT589844 MZP589840:MZP589844 NJL589840:NJL589844 NTH589840:NTH589844 ODD589840:ODD589844 OMZ589840:OMZ589844 OWV589840:OWV589844 PGR589840:PGR589844 PQN589840:PQN589844 QAJ589840:QAJ589844 QKF589840:QKF589844 QUB589840:QUB589844 RDX589840:RDX589844 RNT589840:RNT589844 RXP589840:RXP589844 SHL589840:SHL589844 SRH589840:SRH589844 TBD589840:TBD589844 TKZ589840:TKZ589844 TUV589840:TUV589844 UER589840:UER589844 UON589840:UON589844 UYJ589840:UYJ589844 VIF589840:VIF589844 VSB589840:VSB589844 WBX589840:WBX589844 WLT589840:WLT589844 WVP589840:WVP589844 JD655376:JD655380 SZ655376:SZ655380 ACV655376:ACV655380 AMR655376:AMR655380 AWN655376:AWN655380 BGJ655376:BGJ655380 BQF655376:BQF655380 CAB655376:CAB655380 CJX655376:CJX655380 CTT655376:CTT655380 DDP655376:DDP655380 DNL655376:DNL655380 DXH655376:DXH655380 EHD655376:EHD655380 EQZ655376:EQZ655380 FAV655376:FAV655380 FKR655376:FKR655380 FUN655376:FUN655380 GEJ655376:GEJ655380 GOF655376:GOF655380 GYB655376:GYB655380 HHX655376:HHX655380 HRT655376:HRT655380 IBP655376:IBP655380 ILL655376:ILL655380 IVH655376:IVH655380 JFD655376:JFD655380 JOZ655376:JOZ655380 JYV655376:JYV655380 KIR655376:KIR655380 KSN655376:KSN655380 LCJ655376:LCJ655380 LMF655376:LMF655380 LWB655376:LWB655380 MFX655376:MFX655380 MPT655376:MPT655380 MZP655376:MZP655380 NJL655376:NJL655380 NTH655376:NTH655380 ODD655376:ODD655380 OMZ655376:OMZ655380 OWV655376:OWV655380 PGR655376:PGR655380 PQN655376:PQN655380 QAJ655376:QAJ655380 QKF655376:QKF655380 QUB655376:QUB655380 RDX655376:RDX655380 RNT655376:RNT655380 RXP655376:RXP655380 SHL655376:SHL655380 SRH655376:SRH655380 TBD655376:TBD655380 TKZ655376:TKZ655380 TUV655376:TUV655380 UER655376:UER655380 UON655376:UON655380 UYJ655376:UYJ655380 VIF655376:VIF655380 VSB655376:VSB655380 WBX655376:WBX655380 WLT655376:WLT655380 WVP655376:WVP655380 JD720912:JD720916 SZ720912:SZ720916 ACV720912:ACV720916 AMR720912:AMR720916 AWN720912:AWN720916 BGJ720912:BGJ720916 BQF720912:BQF720916 CAB720912:CAB720916 CJX720912:CJX720916 CTT720912:CTT720916 DDP720912:DDP720916 DNL720912:DNL720916 DXH720912:DXH720916 EHD720912:EHD720916 EQZ720912:EQZ720916 FAV720912:FAV720916 FKR720912:FKR720916 FUN720912:FUN720916 GEJ720912:GEJ720916 GOF720912:GOF720916 GYB720912:GYB720916 HHX720912:HHX720916 HRT720912:HRT720916 IBP720912:IBP720916 ILL720912:ILL720916 IVH720912:IVH720916 JFD720912:JFD720916 JOZ720912:JOZ720916 JYV720912:JYV720916 KIR720912:KIR720916 KSN720912:KSN720916 LCJ720912:LCJ720916 LMF720912:LMF720916 LWB720912:LWB720916 MFX720912:MFX720916 MPT720912:MPT720916 MZP720912:MZP720916 NJL720912:NJL720916 NTH720912:NTH720916 ODD720912:ODD720916 OMZ720912:OMZ720916 OWV720912:OWV720916 PGR720912:PGR720916 PQN720912:PQN720916 QAJ720912:QAJ720916 QKF720912:QKF720916 QUB720912:QUB720916 RDX720912:RDX720916 RNT720912:RNT720916 RXP720912:RXP720916 SHL720912:SHL720916 SRH720912:SRH720916 TBD720912:TBD720916 TKZ720912:TKZ720916 TUV720912:TUV720916 UER720912:UER720916 UON720912:UON720916 UYJ720912:UYJ720916 VIF720912:VIF720916 VSB720912:VSB720916 WBX720912:WBX720916 WLT720912:WLT720916 WVP720912:WVP720916 JD786448:JD786452 SZ786448:SZ786452 ACV786448:ACV786452 AMR786448:AMR786452 AWN786448:AWN786452 BGJ786448:BGJ786452 BQF786448:BQF786452 CAB786448:CAB786452 CJX786448:CJX786452 CTT786448:CTT786452 DDP786448:DDP786452 DNL786448:DNL786452 DXH786448:DXH786452 EHD786448:EHD786452 EQZ786448:EQZ786452 FAV786448:FAV786452 FKR786448:FKR786452 FUN786448:FUN786452 GEJ786448:GEJ786452 GOF786448:GOF786452 GYB786448:GYB786452 HHX786448:HHX786452 HRT786448:HRT786452 IBP786448:IBP786452 ILL786448:ILL786452 IVH786448:IVH786452 JFD786448:JFD786452 JOZ786448:JOZ786452 JYV786448:JYV786452 KIR786448:KIR786452 KSN786448:KSN786452 LCJ786448:LCJ786452 LMF786448:LMF786452 LWB786448:LWB786452 MFX786448:MFX786452 MPT786448:MPT786452 MZP786448:MZP786452 NJL786448:NJL786452 NTH786448:NTH786452 ODD786448:ODD786452 OMZ786448:OMZ786452 OWV786448:OWV786452 PGR786448:PGR786452 PQN786448:PQN786452 QAJ786448:QAJ786452 QKF786448:QKF786452 QUB786448:QUB786452 RDX786448:RDX786452 RNT786448:RNT786452 RXP786448:RXP786452 SHL786448:SHL786452 SRH786448:SRH786452 TBD786448:TBD786452 TKZ786448:TKZ786452 TUV786448:TUV786452 UER786448:UER786452 UON786448:UON786452 UYJ786448:UYJ786452 VIF786448:VIF786452 VSB786448:VSB786452 WBX786448:WBX786452 WLT786448:WLT786452 WVP786448:WVP786452 JD851984:JD851988 SZ851984:SZ851988 ACV851984:ACV851988 AMR851984:AMR851988 AWN851984:AWN851988 BGJ851984:BGJ851988 BQF851984:BQF851988 CAB851984:CAB851988 CJX851984:CJX851988 CTT851984:CTT851988 DDP851984:DDP851988 DNL851984:DNL851988 DXH851984:DXH851988 EHD851984:EHD851988 EQZ851984:EQZ851988 FAV851984:FAV851988 FKR851984:FKR851988 FUN851984:FUN851988 GEJ851984:GEJ851988 GOF851984:GOF851988 GYB851984:GYB851988 HHX851984:HHX851988 HRT851984:HRT851988 IBP851984:IBP851988 ILL851984:ILL851988 IVH851984:IVH851988 JFD851984:JFD851988 JOZ851984:JOZ851988 JYV851984:JYV851988 KIR851984:KIR851988 KSN851984:KSN851988 LCJ851984:LCJ851988 LMF851984:LMF851988 LWB851984:LWB851988 MFX851984:MFX851988 MPT851984:MPT851988 MZP851984:MZP851988 NJL851984:NJL851988 NTH851984:NTH851988 ODD851984:ODD851988 OMZ851984:OMZ851988 OWV851984:OWV851988 PGR851984:PGR851988 PQN851984:PQN851988 QAJ851984:QAJ851988 QKF851984:QKF851988 QUB851984:QUB851988 RDX851984:RDX851988 RNT851984:RNT851988 RXP851984:RXP851988 SHL851984:SHL851988 SRH851984:SRH851988 TBD851984:TBD851988 TKZ851984:TKZ851988 TUV851984:TUV851988 UER851984:UER851988 UON851984:UON851988 UYJ851984:UYJ851988 VIF851984:VIF851988 VSB851984:VSB851988 WBX851984:WBX851988 WLT851984:WLT851988 WVP851984:WVP851988 JD917520:JD917524 SZ917520:SZ917524 ACV917520:ACV917524 AMR917520:AMR917524 AWN917520:AWN917524 BGJ917520:BGJ917524 BQF917520:BQF917524 CAB917520:CAB917524 CJX917520:CJX917524 CTT917520:CTT917524 DDP917520:DDP917524 DNL917520:DNL917524 DXH917520:DXH917524 EHD917520:EHD917524 EQZ917520:EQZ917524 FAV917520:FAV917524 FKR917520:FKR917524 FUN917520:FUN917524 GEJ917520:GEJ917524 GOF917520:GOF917524 GYB917520:GYB917524 HHX917520:HHX917524 HRT917520:HRT917524 IBP917520:IBP917524 ILL917520:ILL917524 IVH917520:IVH917524 JFD917520:JFD917524 JOZ917520:JOZ917524 JYV917520:JYV917524 KIR917520:KIR917524 KSN917520:KSN917524 LCJ917520:LCJ917524 LMF917520:LMF917524 LWB917520:LWB917524 MFX917520:MFX917524 MPT917520:MPT917524 MZP917520:MZP917524 NJL917520:NJL917524 NTH917520:NTH917524 ODD917520:ODD917524 OMZ917520:OMZ917524 OWV917520:OWV917524 PGR917520:PGR917524 PQN917520:PQN917524 QAJ917520:QAJ917524 QKF917520:QKF917524 QUB917520:QUB917524 RDX917520:RDX917524 RNT917520:RNT917524 RXP917520:RXP917524 SHL917520:SHL917524 SRH917520:SRH917524 TBD917520:TBD917524 TKZ917520:TKZ917524 TUV917520:TUV917524 UER917520:UER917524 UON917520:UON917524 UYJ917520:UYJ917524 VIF917520:VIF917524 VSB917520:VSB917524 WBX917520:WBX917524 WLT917520:WLT917524 WVP917520:WVP917524 JD983056:JD983060 SZ983056:SZ983060 ACV983056:ACV983060 AMR983056:AMR983060 AWN983056:AWN983060 BGJ983056:BGJ983060 BQF983056:BQF983060 CAB983056:CAB983060 CJX983056:CJX983060 CTT983056:CTT983060 DDP983056:DDP983060 DNL983056:DNL983060 DXH983056:DXH983060 EHD983056:EHD983060 EQZ983056:EQZ983060 FAV983056:FAV983060 FKR983056:FKR983060 FUN983056:FUN983060 GEJ983056:GEJ983060 GOF983056:GOF983060 GYB983056:GYB983060 HHX983056:HHX983060 HRT983056:HRT983060 IBP983056:IBP983060 ILL983056:ILL983060 IVH983056:IVH983060 JFD983056:JFD983060 JOZ983056:JOZ983060 JYV983056:JYV983060 KIR983056:KIR983060 KSN983056:KSN983060 LCJ983056:LCJ983060 LMF983056:LMF983060 LWB983056:LWB983060 MFX983056:MFX983060 MPT983056:MPT983060 MZP983056:MZP983060 NJL983056:NJL983060 NTH983056:NTH983060 ODD983056:ODD983060 OMZ983056:OMZ983060 OWV983056:OWV983060 PGR983056:PGR983060 PQN983056:PQN983060 QAJ983056:QAJ983060 QKF983056:QKF983060 QUB983056:QUB983060 RDX983056:RDX983060 RNT983056:RNT983060 RXP983056:RXP983060 SHL983056:SHL983060 SRH983056:SRH983060 TBD983056:TBD983060 TKZ983056:TKZ983060 TUV983056:TUV983060 UER983056:UER983060 UON983056:UON983060 UYJ983056:UYJ983060 VIF983056:VIF983060 VSB983056:VSB983060 WBX983056:WBX983060 WLT983056:WLT983060 ACV6:ACV21 AMR6:AMR21 AWN6:AWN21 BGJ6:BGJ21 BQF6:BQF21 CAB6:CAB21 CJX6:CJX21 CTT6:CTT21 DDP6:DDP21 DNL6:DNL21 DXH6:DXH21 EHD6:EHD21 EQZ6:EQZ21 FAV6:FAV21 FKR6:FKR21 FUN6:FUN21 GEJ6:GEJ21 GOF6:GOF21 GYB6:GYB21 HHX6:HHX21 HRT6:HRT21 IBP6:IBP21 ILL6:ILL21 IVH6:IVH21 JFD6:JFD21 JOZ6:JOZ21 JYV6:JYV21 KIR6:KIR21 KSN6:KSN21 LCJ6:LCJ21 LMF6:LMF21 LWB6:LWB21 MFX6:MFX21 MPT6:MPT21 MZP6:MZP21 NJL6:NJL21 NTH6:NTH21 ODD6:ODD21 OMZ6:OMZ21 OWV6:OWV21 PGR6:PGR21 PQN6:PQN21 QAJ6:QAJ21 QKF6:QKF21 QUB6:QUB21 RDX6:RDX21 RNT6:RNT21 RXP6:RXP21 SHL6:SHL21 SRH6:SRH21 TBD6:TBD21 TKZ6:TKZ21 TUV6:TUV21 UER6:UER21 UON6:UON21 UYJ6:UYJ21 VIF6:VIF21 VSB6:VSB21 WBX6:WBX21 WLT6:WLT21 WVP6:WVP21 SZ6:SZ21 JD6:JD21" xr:uid="{EF164D53-279B-4B8B-B1E7-A227DF734D03}"/>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638355-C066-4D69-B92B-0D92EAA24854}">
  <dimension ref="A1:DA57"/>
  <sheetViews>
    <sheetView tabSelected="1" zoomScale="85" zoomScaleNormal="85" workbookViewId="0">
      <pane xSplit="2" ySplit="4" topLeftCell="CO5" activePane="bottomRight" state="frozen"/>
      <selection pane="topRight" activeCell="C1" sqref="C1"/>
      <selection pane="bottomLeft" activeCell="A5" sqref="A5"/>
      <selection pane="bottomRight" activeCell="DA5" sqref="DA5:DA21"/>
    </sheetView>
  </sheetViews>
  <sheetFormatPr baseColWidth="10" defaultRowHeight="15" x14ac:dyDescent="0.25"/>
  <cols>
    <col min="1" max="1" width="67.85546875" bestFit="1" customWidth="1"/>
    <col min="2" max="2" width="8.28515625" customWidth="1"/>
    <col min="3" max="3" width="14.5703125" bestFit="1" customWidth="1"/>
    <col min="4" max="4" width="13.5703125" customWidth="1"/>
    <col min="5" max="5" width="16.140625" customWidth="1"/>
    <col min="6" max="6" width="13.140625" customWidth="1"/>
    <col min="7" max="7" width="13.5703125" customWidth="1"/>
    <col min="8" max="8" width="16.42578125" customWidth="1"/>
    <col min="9" max="9" width="13.5703125" customWidth="1"/>
    <col min="10" max="10" width="12.5703125" customWidth="1"/>
    <col min="11" max="11" width="13.140625" customWidth="1"/>
    <col min="12" max="13" width="13.5703125" customWidth="1"/>
    <col min="14" max="14" width="17.140625" customWidth="1"/>
    <col min="15" max="15" width="14.5703125" customWidth="1"/>
    <col min="16" max="16" width="12.5703125" customWidth="1"/>
    <col min="17" max="17" width="13.140625" bestFit="1" customWidth="1"/>
    <col min="18" max="18" width="14.42578125" customWidth="1"/>
    <col min="19" max="19" width="14.5703125" bestFit="1" customWidth="1"/>
    <col min="20" max="20" width="13.140625" customWidth="1"/>
    <col min="21" max="21" width="14.140625" customWidth="1"/>
    <col min="22" max="23" width="13.140625" customWidth="1"/>
    <col min="24" max="24" width="13.5703125" customWidth="1"/>
    <col min="25" max="25" width="14.28515625" customWidth="1"/>
    <col min="26" max="26" width="13.140625" customWidth="1"/>
    <col min="27" max="27" width="12.85546875" customWidth="1"/>
    <col min="28" max="28" width="18.42578125" customWidth="1"/>
    <col min="29" max="29" width="13.140625" customWidth="1"/>
    <col min="30" max="30" width="13.5703125" customWidth="1"/>
    <col min="31" max="31" width="13.140625" customWidth="1"/>
    <col min="32" max="32" width="12.5703125" customWidth="1"/>
    <col min="33" max="33" width="13.5703125" customWidth="1"/>
    <col min="34" max="34" width="14.42578125" customWidth="1"/>
    <col min="35" max="35" width="13.5703125" customWidth="1"/>
    <col min="36" max="37" width="12.5703125" customWidth="1"/>
    <col min="38" max="38" width="13.5703125" customWidth="1"/>
    <col min="39" max="41" width="13.140625" customWidth="1"/>
    <col min="42" max="42" width="18.140625" customWidth="1"/>
    <col min="43" max="43" width="12.5703125" customWidth="1"/>
    <col min="44" max="44" width="19" customWidth="1"/>
    <col min="45" max="45" width="15.7109375" customWidth="1"/>
    <col min="46" max="46" width="14.5703125" customWidth="1"/>
    <col min="47" max="104" width="16.85546875" customWidth="1"/>
    <col min="105" max="105" width="31" customWidth="1"/>
  </cols>
  <sheetData>
    <row r="1" spans="1:105" ht="30" x14ac:dyDescent="0.25">
      <c r="A1" s="99" t="s">
        <v>0</v>
      </c>
      <c r="B1" s="100"/>
      <c r="C1" s="67" t="s">
        <v>119</v>
      </c>
      <c r="D1" s="67" t="s">
        <v>1</v>
      </c>
      <c r="E1" s="67" t="s">
        <v>2</v>
      </c>
      <c r="F1" s="67" t="s">
        <v>3</v>
      </c>
      <c r="G1" s="67" t="s">
        <v>4</v>
      </c>
      <c r="H1" s="67" t="s">
        <v>5</v>
      </c>
      <c r="I1" s="67" t="s">
        <v>6</v>
      </c>
      <c r="J1" s="67" t="s">
        <v>7</v>
      </c>
      <c r="K1" s="67" t="s">
        <v>8</v>
      </c>
      <c r="L1" s="67" t="s">
        <v>9</v>
      </c>
      <c r="M1" s="67" t="s">
        <v>10</v>
      </c>
      <c r="N1" s="67" t="s">
        <v>11</v>
      </c>
      <c r="O1" s="67" t="s">
        <v>12</v>
      </c>
      <c r="P1" s="67" t="s">
        <v>13</v>
      </c>
      <c r="Q1" s="67" t="s">
        <v>14</v>
      </c>
      <c r="R1" s="67" t="s">
        <v>15</v>
      </c>
      <c r="S1" s="67" t="s">
        <v>16</v>
      </c>
      <c r="T1" s="67" t="s">
        <v>17</v>
      </c>
      <c r="U1" s="67" t="s">
        <v>18</v>
      </c>
      <c r="V1" s="67" t="s">
        <v>19</v>
      </c>
      <c r="W1" s="67" t="s">
        <v>20</v>
      </c>
      <c r="X1" s="67" t="s">
        <v>21</v>
      </c>
      <c r="Y1" s="67" t="s">
        <v>22</v>
      </c>
      <c r="Z1" s="67" t="s">
        <v>23</v>
      </c>
      <c r="AA1" s="67" t="s">
        <v>24</v>
      </c>
      <c r="AB1" s="67" t="s">
        <v>25</v>
      </c>
      <c r="AC1" s="67" t="s">
        <v>26</v>
      </c>
      <c r="AD1" s="67" t="s">
        <v>27</v>
      </c>
      <c r="AE1" s="67" t="s">
        <v>28</v>
      </c>
      <c r="AF1" s="67" t="s">
        <v>29</v>
      </c>
      <c r="AG1" s="67" t="s">
        <v>30</v>
      </c>
      <c r="AH1" s="67" t="s">
        <v>31</v>
      </c>
      <c r="AI1" s="67" t="s">
        <v>32</v>
      </c>
      <c r="AJ1" s="67" t="s">
        <v>33</v>
      </c>
      <c r="AK1" s="67" t="s">
        <v>34</v>
      </c>
      <c r="AL1" s="67" t="s">
        <v>35</v>
      </c>
      <c r="AM1" s="67" t="s">
        <v>36</v>
      </c>
      <c r="AN1" s="67" t="s">
        <v>37</v>
      </c>
      <c r="AO1" s="67" t="s">
        <v>38</v>
      </c>
      <c r="AP1" s="67" t="s">
        <v>39</v>
      </c>
      <c r="AQ1" s="67" t="s">
        <v>40</v>
      </c>
      <c r="AR1" s="67" t="s">
        <v>184</v>
      </c>
      <c r="AS1" s="67" t="s">
        <v>41</v>
      </c>
      <c r="AT1" s="67" t="s">
        <v>42</v>
      </c>
      <c r="AU1" s="67" t="s">
        <v>43</v>
      </c>
      <c r="AV1" s="67"/>
      <c r="AW1" s="67"/>
      <c r="AX1" s="67"/>
      <c r="AY1" s="67"/>
      <c r="AZ1" s="67"/>
      <c r="BA1" s="67"/>
      <c r="BB1" s="67"/>
      <c r="BC1" s="67"/>
      <c r="BD1" s="67"/>
      <c r="BE1" s="67"/>
      <c r="BF1" s="67"/>
      <c r="BG1" s="67"/>
      <c r="BH1" s="67"/>
      <c r="BI1" s="67"/>
      <c r="BJ1" s="67"/>
      <c r="BK1" s="67"/>
      <c r="BL1" s="67"/>
      <c r="BM1" s="67"/>
      <c r="BN1" s="67"/>
      <c r="BO1" s="67"/>
      <c r="BP1" s="67"/>
      <c r="BQ1" s="67"/>
      <c r="BR1" s="67"/>
      <c r="BS1" s="67"/>
      <c r="BT1" s="67"/>
      <c r="BU1" s="67"/>
      <c r="BV1" s="67"/>
      <c r="BW1" s="67"/>
      <c r="BX1" s="67"/>
      <c r="BY1" s="67"/>
      <c r="BZ1" s="67"/>
      <c r="CA1" s="67"/>
      <c r="CB1" s="67"/>
      <c r="CC1" s="67"/>
      <c r="CD1" s="67"/>
      <c r="CE1" s="67"/>
      <c r="CF1" s="67"/>
      <c r="CG1" s="67"/>
      <c r="CH1" s="67"/>
      <c r="CI1" s="67"/>
      <c r="CJ1" s="67"/>
      <c r="CK1" s="67"/>
      <c r="CL1" s="67"/>
      <c r="CM1" s="67"/>
      <c r="CN1" s="67"/>
      <c r="CO1" s="67"/>
      <c r="CP1" s="67"/>
      <c r="CQ1" s="67"/>
      <c r="CR1" s="67"/>
      <c r="CS1" s="67"/>
      <c r="CT1" s="67"/>
      <c r="CU1" s="67"/>
      <c r="CV1" s="67"/>
      <c r="CW1" s="67"/>
      <c r="CX1" s="67"/>
      <c r="CY1" s="67"/>
      <c r="CZ1" s="67"/>
    </row>
    <row r="2" spans="1:105" x14ac:dyDescent="0.25">
      <c r="A2" s="99" t="s">
        <v>118</v>
      </c>
      <c r="B2" s="100"/>
      <c r="C2" s="80">
        <v>14601370</v>
      </c>
      <c r="D2" s="80">
        <v>51277759</v>
      </c>
      <c r="E2" s="80">
        <v>0</v>
      </c>
      <c r="F2" s="80">
        <v>0</v>
      </c>
      <c r="G2" s="80">
        <v>5226622</v>
      </c>
      <c r="H2" s="80">
        <v>2648587</v>
      </c>
      <c r="I2" s="80">
        <v>1257454</v>
      </c>
      <c r="J2" s="80">
        <v>908739</v>
      </c>
      <c r="K2" s="80">
        <v>0</v>
      </c>
      <c r="L2" s="80">
        <v>0</v>
      </c>
      <c r="M2" s="80">
        <v>36812</v>
      </c>
      <c r="N2" s="80">
        <v>0</v>
      </c>
      <c r="O2" s="80">
        <v>14401989</v>
      </c>
      <c r="P2" s="80">
        <v>0</v>
      </c>
      <c r="Q2" s="80">
        <v>219362</v>
      </c>
      <c r="R2" s="80">
        <v>35567824</v>
      </c>
      <c r="S2" s="80">
        <v>15656218</v>
      </c>
      <c r="T2" s="80">
        <v>2159315</v>
      </c>
      <c r="U2" s="80">
        <v>3962246</v>
      </c>
      <c r="V2" s="80">
        <v>5813087</v>
      </c>
      <c r="W2" s="80">
        <v>3915351</v>
      </c>
      <c r="X2" s="80">
        <v>7162590</v>
      </c>
      <c r="Y2" s="80">
        <v>107480</v>
      </c>
      <c r="Z2" s="80">
        <v>4454609</v>
      </c>
      <c r="AA2" s="80">
        <v>2568107</v>
      </c>
      <c r="AB2" s="80">
        <v>0</v>
      </c>
      <c r="AC2" s="80">
        <v>2195073</v>
      </c>
      <c r="AD2" s="80">
        <v>6814995</v>
      </c>
      <c r="AE2" s="80">
        <v>3691824</v>
      </c>
      <c r="AF2" s="80">
        <v>2465239</v>
      </c>
      <c r="AG2" s="80">
        <v>28459182</v>
      </c>
      <c r="AH2" s="80">
        <v>27054932</v>
      </c>
      <c r="AI2" s="80">
        <v>10322835</v>
      </c>
      <c r="AJ2" s="80">
        <v>246799</v>
      </c>
      <c r="AK2" s="80">
        <v>32210</v>
      </c>
      <c r="AL2" s="80">
        <v>5329036</v>
      </c>
      <c r="AM2" s="80">
        <v>0</v>
      </c>
      <c r="AN2" s="80">
        <v>184452</v>
      </c>
      <c r="AO2" s="80">
        <v>1399846</v>
      </c>
      <c r="AP2" s="80">
        <v>254932</v>
      </c>
      <c r="AQ2" s="80">
        <v>1003085</v>
      </c>
      <c r="AR2" s="80">
        <v>0</v>
      </c>
      <c r="AS2" s="80">
        <v>27063610</v>
      </c>
      <c r="AT2" s="80">
        <v>16021553</v>
      </c>
      <c r="AU2" s="80">
        <f>343351476+234906709</f>
        <v>578258185</v>
      </c>
      <c r="AV2" s="80"/>
      <c r="AW2" s="80"/>
      <c r="AX2" s="80"/>
      <c r="AY2" s="80"/>
      <c r="AZ2" s="80"/>
      <c r="BA2" s="80"/>
      <c r="BB2" s="80"/>
      <c r="BC2" s="80"/>
      <c r="BD2" s="80"/>
      <c r="BE2" s="80"/>
      <c r="BF2" s="80"/>
      <c r="BG2" s="80"/>
      <c r="BH2" s="80"/>
      <c r="BI2" s="80"/>
      <c r="BJ2" s="80"/>
      <c r="BK2" s="80"/>
      <c r="BL2" s="80"/>
      <c r="BM2" s="80"/>
      <c r="BN2" s="80"/>
      <c r="BO2" s="80"/>
      <c r="BP2" s="80"/>
      <c r="BQ2" s="80"/>
      <c r="BR2" s="80"/>
      <c r="BS2" s="80"/>
      <c r="BT2" s="80"/>
      <c r="BU2" s="80"/>
      <c r="BV2" s="80"/>
      <c r="BW2" s="80"/>
      <c r="BX2" s="80"/>
      <c r="BY2" s="80"/>
      <c r="BZ2" s="80"/>
      <c r="CA2" s="80"/>
      <c r="CB2" s="80"/>
      <c r="CC2" s="80"/>
      <c r="CD2" s="80"/>
      <c r="CE2" s="80"/>
      <c r="CF2" s="80"/>
      <c r="CG2" s="80"/>
      <c r="CH2" s="80"/>
      <c r="CI2" s="80"/>
      <c r="CJ2" s="80"/>
      <c r="CK2" s="80"/>
      <c r="CL2" s="80"/>
      <c r="CM2" s="80"/>
      <c r="CN2" s="80"/>
      <c r="CO2" s="80"/>
      <c r="CP2" s="80"/>
      <c r="CQ2" s="80"/>
      <c r="CR2" s="80"/>
      <c r="CS2" s="80"/>
      <c r="CT2" s="80"/>
      <c r="CU2" s="80"/>
      <c r="CV2" s="80"/>
      <c r="CW2" s="80"/>
      <c r="CX2" s="80"/>
      <c r="CY2" s="80"/>
      <c r="CZ2" s="80"/>
    </row>
    <row r="3" spans="1:105" x14ac:dyDescent="0.25">
      <c r="A3" s="99" t="s">
        <v>120</v>
      </c>
      <c r="B3" s="100"/>
      <c r="C3" s="80" t="e">
        <f>C2-#REF!</f>
        <v>#REF!</v>
      </c>
      <c r="D3" s="80" t="e">
        <f>D2-#REF!</f>
        <v>#REF!</v>
      </c>
      <c r="E3" s="80" t="e">
        <f>E2-#REF!</f>
        <v>#REF!</v>
      </c>
      <c r="F3" s="80" t="e">
        <f>F2-#REF!</f>
        <v>#REF!</v>
      </c>
      <c r="G3" s="80" t="e">
        <f>G2-#REF!</f>
        <v>#REF!</v>
      </c>
      <c r="H3" s="80" t="e">
        <f>H2-#REF!</f>
        <v>#REF!</v>
      </c>
      <c r="I3" s="80" t="e">
        <f>I2-#REF!</f>
        <v>#REF!</v>
      </c>
      <c r="J3" s="80" t="e">
        <f>J2-#REF!</f>
        <v>#REF!</v>
      </c>
      <c r="K3" s="80" t="e">
        <f>K2-#REF!</f>
        <v>#REF!</v>
      </c>
      <c r="L3" s="80" t="e">
        <f>L2-#REF!</f>
        <v>#REF!</v>
      </c>
      <c r="M3" s="80" t="e">
        <f>M2-#REF!</f>
        <v>#REF!</v>
      </c>
      <c r="N3" s="80" t="e">
        <f>N2-#REF!</f>
        <v>#REF!</v>
      </c>
      <c r="O3" s="80" t="e">
        <f>O2-#REF!</f>
        <v>#REF!</v>
      </c>
      <c r="P3" s="80" t="e">
        <f>P2-#REF!</f>
        <v>#REF!</v>
      </c>
      <c r="Q3" s="80" t="e">
        <f>Q2-#REF!</f>
        <v>#REF!</v>
      </c>
      <c r="R3" s="80" t="e">
        <f>R2-#REF!</f>
        <v>#REF!</v>
      </c>
      <c r="S3" s="80" t="e">
        <f>S2-#REF!</f>
        <v>#REF!</v>
      </c>
      <c r="T3" s="80" t="e">
        <f>T2-#REF!</f>
        <v>#REF!</v>
      </c>
      <c r="U3" s="80" t="e">
        <f>U2-#REF!</f>
        <v>#REF!</v>
      </c>
      <c r="V3" s="80" t="e">
        <f>V2-#REF!</f>
        <v>#REF!</v>
      </c>
      <c r="W3" s="80" t="e">
        <f>W2-#REF!</f>
        <v>#REF!</v>
      </c>
      <c r="X3" s="80" t="e">
        <f>X2-#REF!</f>
        <v>#REF!</v>
      </c>
      <c r="Y3" s="80" t="e">
        <f>Y2-#REF!</f>
        <v>#REF!</v>
      </c>
      <c r="Z3" s="80" t="e">
        <f>Z2-#REF!</f>
        <v>#REF!</v>
      </c>
      <c r="AA3" s="80" t="e">
        <f>AA2-#REF!</f>
        <v>#REF!</v>
      </c>
      <c r="AB3" s="80" t="e">
        <f>AB2-#REF!</f>
        <v>#REF!</v>
      </c>
      <c r="AC3" s="80" t="e">
        <f>AC2-#REF!</f>
        <v>#REF!</v>
      </c>
      <c r="AD3" s="80" t="e">
        <f>AD2-#REF!</f>
        <v>#REF!</v>
      </c>
      <c r="AE3" s="80" t="e">
        <f>AE2-#REF!</f>
        <v>#REF!</v>
      </c>
      <c r="AF3" s="80" t="e">
        <f>AF2-#REF!</f>
        <v>#REF!</v>
      </c>
      <c r="AG3" s="80" t="e">
        <f>AG2-#REF!</f>
        <v>#REF!</v>
      </c>
      <c r="AH3" s="80" t="e">
        <f>AH2-#REF!</f>
        <v>#REF!</v>
      </c>
      <c r="AI3" s="80" t="e">
        <f>AI2-#REF!</f>
        <v>#REF!</v>
      </c>
      <c r="AJ3" s="80" t="e">
        <f>AJ2-#REF!</f>
        <v>#REF!</v>
      </c>
      <c r="AK3" s="80" t="e">
        <f>AK2-#REF!</f>
        <v>#REF!</v>
      </c>
      <c r="AL3" s="80" t="e">
        <f>AL2-#REF!</f>
        <v>#REF!</v>
      </c>
      <c r="AM3" s="80" t="e">
        <f>AM2-#REF!</f>
        <v>#REF!</v>
      </c>
      <c r="AN3" s="80" t="e">
        <f>AN2-#REF!</f>
        <v>#REF!</v>
      </c>
      <c r="AO3" s="80" t="e">
        <f>AO2-#REF!</f>
        <v>#REF!</v>
      </c>
      <c r="AP3" s="80" t="e">
        <f>AP2-#REF!</f>
        <v>#REF!</v>
      </c>
      <c r="AQ3" s="80" t="e">
        <f>AQ2-#REF!</f>
        <v>#REF!</v>
      </c>
      <c r="AR3" s="80" t="e">
        <f>AR2-#REF!</f>
        <v>#REF!</v>
      </c>
      <c r="AS3" s="80" t="e">
        <f>AS2-#REF!</f>
        <v>#REF!</v>
      </c>
      <c r="AT3" s="80" t="e">
        <f>AT2-#REF!</f>
        <v>#REF!</v>
      </c>
      <c r="AU3" s="80" t="e">
        <f>AU2-#REF!</f>
        <v>#REF!</v>
      </c>
      <c r="AV3" s="80"/>
      <c r="AW3" s="80"/>
      <c r="AX3" s="80"/>
      <c r="AY3" s="80"/>
      <c r="AZ3" s="80"/>
      <c r="BA3" s="80"/>
      <c r="BB3" s="80"/>
      <c r="BC3" s="80"/>
      <c r="BD3" s="80"/>
      <c r="BE3" s="80"/>
      <c r="BF3" s="80"/>
      <c r="BG3" s="80"/>
      <c r="BH3" s="80"/>
      <c r="BI3" s="80"/>
      <c r="BJ3" s="80"/>
      <c r="BK3" s="80"/>
      <c r="BL3" s="80"/>
      <c r="BM3" s="80"/>
      <c r="BN3" s="80"/>
      <c r="BO3" s="80"/>
      <c r="BP3" s="80"/>
      <c r="BQ3" s="80"/>
      <c r="BR3" s="80"/>
      <c r="BS3" s="80"/>
      <c r="BT3" s="80"/>
      <c r="BU3" s="80"/>
      <c r="BV3" s="80"/>
      <c r="BW3" s="80"/>
      <c r="BX3" s="80"/>
      <c r="BY3" s="80"/>
      <c r="BZ3" s="80"/>
      <c r="CA3" s="80"/>
      <c r="CB3" s="80"/>
      <c r="CC3" s="80"/>
      <c r="CD3" s="80"/>
      <c r="CE3" s="80"/>
      <c r="CF3" s="80"/>
      <c r="CG3" s="80"/>
      <c r="CH3" s="80"/>
      <c r="CI3" s="80"/>
      <c r="CJ3" s="80"/>
      <c r="CK3" s="80"/>
      <c r="CL3" s="80"/>
      <c r="CM3" s="80"/>
      <c r="CN3" s="80"/>
      <c r="CO3" s="80"/>
      <c r="CP3" s="80"/>
      <c r="CQ3" s="80"/>
      <c r="CR3" s="80"/>
      <c r="CS3" s="80"/>
      <c r="CT3" s="80"/>
      <c r="CU3" s="80"/>
      <c r="CV3" s="80"/>
      <c r="CW3" s="80"/>
      <c r="CX3" s="80"/>
      <c r="CY3" s="80"/>
      <c r="CZ3" s="80"/>
    </row>
    <row r="4" spans="1:105" ht="178.5" customHeight="1" x14ac:dyDescent="0.25">
      <c r="A4" s="4" t="s">
        <v>44</v>
      </c>
      <c r="B4" s="3"/>
      <c r="C4" s="81" t="s">
        <v>47</v>
      </c>
      <c r="D4" s="82" t="s">
        <v>121</v>
      </c>
      <c r="E4" s="82" t="s">
        <v>122</v>
      </c>
      <c r="F4" s="82" t="s">
        <v>48</v>
      </c>
      <c r="G4" s="82" t="s">
        <v>49</v>
      </c>
      <c r="H4" s="82" t="s">
        <v>50</v>
      </c>
      <c r="I4" s="82" t="s">
        <v>51</v>
      </c>
      <c r="J4" s="82" t="s">
        <v>123</v>
      </c>
      <c r="K4" s="82" t="s">
        <v>52</v>
      </c>
      <c r="L4" s="82" t="s">
        <v>53</v>
      </c>
      <c r="M4" s="82" t="s">
        <v>54</v>
      </c>
      <c r="N4" s="82" t="s">
        <v>55</v>
      </c>
      <c r="O4" s="82" t="s">
        <v>56</v>
      </c>
      <c r="P4" s="82" t="s">
        <v>124</v>
      </c>
      <c r="Q4" s="82" t="s">
        <v>125</v>
      </c>
      <c r="R4" s="82" t="s">
        <v>57</v>
      </c>
      <c r="S4" s="82" t="s">
        <v>58</v>
      </c>
      <c r="T4" s="82" t="s">
        <v>59</v>
      </c>
      <c r="U4" s="82" t="s">
        <v>60</v>
      </c>
      <c r="V4" s="82" t="s">
        <v>61</v>
      </c>
      <c r="W4" s="82" t="s">
        <v>62</v>
      </c>
      <c r="X4" s="82" t="s">
        <v>126</v>
      </c>
      <c r="Y4" s="82" t="s">
        <v>63</v>
      </c>
      <c r="Z4" s="82" t="s">
        <v>64</v>
      </c>
      <c r="AA4" s="82" t="s">
        <v>65</v>
      </c>
      <c r="AB4" s="82" t="s">
        <v>66</v>
      </c>
      <c r="AC4" s="82" t="s">
        <v>67</v>
      </c>
      <c r="AD4" s="82" t="s">
        <v>68</v>
      </c>
      <c r="AE4" s="82" t="s">
        <v>69</v>
      </c>
      <c r="AF4" s="82" t="s">
        <v>127</v>
      </c>
      <c r="AG4" s="82" t="s">
        <v>70</v>
      </c>
      <c r="AH4" s="83" t="s">
        <v>71</v>
      </c>
      <c r="AI4" s="82" t="s">
        <v>72</v>
      </c>
      <c r="AJ4" s="82" t="s">
        <v>73</v>
      </c>
      <c r="AK4" s="82" t="s">
        <v>74</v>
      </c>
      <c r="AL4" s="82" t="s">
        <v>75</v>
      </c>
      <c r="AM4" s="82" t="s">
        <v>76</v>
      </c>
      <c r="AN4" s="82" t="s">
        <v>128</v>
      </c>
      <c r="AO4" s="82" t="s">
        <v>77</v>
      </c>
      <c r="AP4" s="82" t="s">
        <v>129</v>
      </c>
      <c r="AQ4" s="82" t="s">
        <v>78</v>
      </c>
      <c r="AR4" s="82" t="s">
        <v>130</v>
      </c>
      <c r="AS4" s="82" t="s">
        <v>79</v>
      </c>
      <c r="AT4" s="82" t="s">
        <v>80</v>
      </c>
      <c r="AU4" s="82" t="s">
        <v>81</v>
      </c>
      <c r="AV4" s="82" t="s">
        <v>82</v>
      </c>
      <c r="AW4" s="82" t="s">
        <v>83</v>
      </c>
      <c r="AX4" s="82" t="s">
        <v>84</v>
      </c>
      <c r="AY4" s="82" t="s">
        <v>85</v>
      </c>
      <c r="AZ4" s="82" t="s">
        <v>131</v>
      </c>
      <c r="BA4" s="82" t="s">
        <v>132</v>
      </c>
      <c r="BB4" s="82" t="s">
        <v>86</v>
      </c>
      <c r="BC4" s="82" t="s">
        <v>87</v>
      </c>
      <c r="BD4" s="82" t="s">
        <v>133</v>
      </c>
      <c r="BE4" s="82" t="s">
        <v>88</v>
      </c>
      <c r="BF4" s="82" t="s">
        <v>89</v>
      </c>
      <c r="BG4" s="82" t="s">
        <v>90</v>
      </c>
      <c r="BH4" s="82" t="s">
        <v>91</v>
      </c>
      <c r="BI4" s="82" t="s">
        <v>134</v>
      </c>
      <c r="BJ4" s="82" t="s">
        <v>135</v>
      </c>
      <c r="BK4" s="82" t="s">
        <v>136</v>
      </c>
      <c r="BL4" s="82" t="s">
        <v>137</v>
      </c>
      <c r="BM4" s="82" t="s">
        <v>92</v>
      </c>
      <c r="BN4" s="82" t="s">
        <v>93</v>
      </c>
      <c r="BO4" s="82" t="s">
        <v>185</v>
      </c>
      <c r="BP4" s="82" t="s">
        <v>94</v>
      </c>
      <c r="BQ4" s="82" t="s">
        <v>95</v>
      </c>
      <c r="BR4" s="82" t="s">
        <v>96</v>
      </c>
      <c r="BS4" s="82" t="s">
        <v>97</v>
      </c>
      <c r="BT4" s="82" t="s">
        <v>138</v>
      </c>
      <c r="BU4" s="82" t="s">
        <v>139</v>
      </c>
      <c r="BV4" s="82" t="s">
        <v>98</v>
      </c>
      <c r="BW4" s="82" t="s">
        <v>99</v>
      </c>
      <c r="BX4" s="82" t="s">
        <v>100</v>
      </c>
      <c r="BY4" s="82" t="s">
        <v>101</v>
      </c>
      <c r="BZ4" s="82" t="s">
        <v>102</v>
      </c>
      <c r="CA4" s="82" t="s">
        <v>103</v>
      </c>
      <c r="CB4" s="82" t="s">
        <v>140</v>
      </c>
      <c r="CC4" s="82" t="s">
        <v>104</v>
      </c>
      <c r="CD4" s="82" t="s">
        <v>105</v>
      </c>
      <c r="CE4" s="82" t="s">
        <v>106</v>
      </c>
      <c r="CF4" s="82" t="s">
        <v>107</v>
      </c>
      <c r="CG4" s="82" t="s">
        <v>141</v>
      </c>
      <c r="CH4" s="82" t="s">
        <v>186</v>
      </c>
      <c r="CI4" s="82" t="s">
        <v>187</v>
      </c>
      <c r="CJ4" s="82" t="s">
        <v>108</v>
      </c>
      <c r="CK4" s="82" t="s">
        <v>142</v>
      </c>
      <c r="CL4" s="82" t="s">
        <v>143</v>
      </c>
      <c r="CM4" s="82" t="s">
        <v>109</v>
      </c>
      <c r="CN4" s="82" t="s">
        <v>144</v>
      </c>
      <c r="CO4" s="82" t="s">
        <v>110</v>
      </c>
      <c r="CP4" s="82" t="s">
        <v>111</v>
      </c>
      <c r="CQ4" s="82" t="s">
        <v>112</v>
      </c>
      <c r="CR4" s="82" t="s">
        <v>145</v>
      </c>
      <c r="CS4" s="82" t="s">
        <v>113</v>
      </c>
      <c r="CT4" s="82" t="s">
        <v>114</v>
      </c>
      <c r="CU4" s="82" t="s">
        <v>115</v>
      </c>
      <c r="CV4" s="82" t="s">
        <v>188</v>
      </c>
      <c r="CW4" s="82" t="s">
        <v>116</v>
      </c>
      <c r="CX4" s="82" t="s">
        <v>146</v>
      </c>
      <c r="CY4" s="82" t="s">
        <v>117</v>
      </c>
      <c r="CZ4" s="84" t="s">
        <v>152</v>
      </c>
      <c r="DA4" s="13" t="s">
        <v>189</v>
      </c>
    </row>
    <row r="5" spans="1:105" x14ac:dyDescent="0.25">
      <c r="A5" s="5" t="s">
        <v>203</v>
      </c>
      <c r="B5" s="5">
        <v>4233100</v>
      </c>
      <c r="C5" s="11">
        <v>207480</v>
      </c>
      <c r="D5" s="11">
        <v>0</v>
      </c>
      <c r="E5" s="11">
        <v>31560</v>
      </c>
      <c r="F5" s="11">
        <v>0</v>
      </c>
      <c r="G5" s="11">
        <v>73640</v>
      </c>
      <c r="H5" s="11">
        <v>123840</v>
      </c>
      <c r="I5" s="11">
        <v>80595</v>
      </c>
      <c r="J5" s="11">
        <v>0</v>
      </c>
      <c r="K5" s="11">
        <v>56450</v>
      </c>
      <c r="L5" s="11">
        <v>52600</v>
      </c>
      <c r="M5" s="11">
        <v>68925</v>
      </c>
      <c r="N5" s="11">
        <v>97900</v>
      </c>
      <c r="O5" s="11">
        <v>0</v>
      </c>
      <c r="P5" s="11">
        <v>0</v>
      </c>
      <c r="Q5" s="11">
        <v>13260</v>
      </c>
      <c r="R5" s="11">
        <v>0</v>
      </c>
      <c r="S5" s="11">
        <v>0</v>
      </c>
      <c r="T5" s="11">
        <v>0</v>
      </c>
      <c r="U5" s="11">
        <v>61010</v>
      </c>
      <c r="V5" s="11">
        <v>30594</v>
      </c>
      <c r="W5" s="11">
        <v>61005</v>
      </c>
      <c r="X5" s="11">
        <v>0</v>
      </c>
      <c r="Y5" s="11">
        <v>147510</v>
      </c>
      <c r="Z5" s="11">
        <v>0</v>
      </c>
      <c r="AA5" s="11">
        <v>0</v>
      </c>
      <c r="AB5" s="11">
        <v>0</v>
      </c>
      <c r="AC5" s="11">
        <v>41205</v>
      </c>
      <c r="AD5" s="11">
        <v>74160</v>
      </c>
      <c r="AE5" s="11">
        <v>74160</v>
      </c>
      <c r="AF5" s="11">
        <v>0</v>
      </c>
      <c r="AG5" s="11">
        <v>31030</v>
      </c>
      <c r="AH5" s="11">
        <v>5150</v>
      </c>
      <c r="AI5" s="11">
        <v>4120</v>
      </c>
      <c r="AJ5" s="11">
        <v>2010</v>
      </c>
      <c r="AK5" s="11">
        <v>4775</v>
      </c>
      <c r="AL5" s="11">
        <v>3200</v>
      </c>
      <c r="AM5" s="11">
        <v>25860</v>
      </c>
      <c r="AN5" s="11">
        <v>25220</v>
      </c>
      <c r="AO5" s="11">
        <v>20765</v>
      </c>
      <c r="AP5" s="11">
        <v>0</v>
      </c>
      <c r="AQ5" s="11">
        <v>0</v>
      </c>
      <c r="AR5" s="11">
        <v>52600</v>
      </c>
      <c r="AS5" s="11">
        <v>0</v>
      </c>
      <c r="AT5" s="11">
        <v>41530</v>
      </c>
      <c r="AU5" s="11">
        <v>18135</v>
      </c>
      <c r="AV5" s="11">
        <v>0</v>
      </c>
      <c r="AW5" s="11">
        <v>0</v>
      </c>
      <c r="AX5" s="11">
        <v>0</v>
      </c>
      <c r="AY5" s="11">
        <v>0</v>
      </c>
      <c r="AZ5" s="11">
        <v>552300</v>
      </c>
      <c r="BA5" s="11">
        <v>236700</v>
      </c>
      <c r="BB5" s="11">
        <v>17920</v>
      </c>
      <c r="BC5" s="11">
        <v>186880</v>
      </c>
      <c r="BD5" s="11">
        <v>214800</v>
      </c>
      <c r="BE5" s="11">
        <v>214800</v>
      </c>
      <c r="BF5" s="11">
        <v>248500</v>
      </c>
      <c r="BG5" s="11">
        <v>274300</v>
      </c>
      <c r="BH5" s="11">
        <v>274300</v>
      </c>
      <c r="BI5" s="11">
        <v>157800</v>
      </c>
      <c r="BJ5" s="11">
        <v>157800</v>
      </c>
      <c r="BK5" s="11">
        <v>180200</v>
      </c>
      <c r="BL5" s="11">
        <v>0</v>
      </c>
      <c r="BM5" s="11">
        <v>0</v>
      </c>
      <c r="BN5" s="11">
        <v>0</v>
      </c>
      <c r="BO5" s="11">
        <v>0</v>
      </c>
      <c r="BP5" s="11">
        <v>0</v>
      </c>
      <c r="BQ5" s="11">
        <v>4839200</v>
      </c>
      <c r="BR5" s="11">
        <v>841600</v>
      </c>
      <c r="BS5" s="11">
        <v>0</v>
      </c>
      <c r="BT5" s="11">
        <v>0</v>
      </c>
      <c r="BU5" s="11">
        <v>0</v>
      </c>
      <c r="BV5" s="11">
        <v>1262400</v>
      </c>
      <c r="BW5" s="11">
        <v>1704300</v>
      </c>
      <c r="BX5" s="11">
        <v>0</v>
      </c>
      <c r="BY5" s="11">
        <v>32490</v>
      </c>
      <c r="BZ5" s="11">
        <v>0</v>
      </c>
      <c r="CA5" s="11">
        <v>38310</v>
      </c>
      <c r="CB5" s="11">
        <v>9468</v>
      </c>
      <c r="CC5" s="11">
        <v>408645</v>
      </c>
      <c r="CD5" s="11">
        <v>9232000</v>
      </c>
      <c r="CE5" s="11">
        <v>0</v>
      </c>
      <c r="CF5" s="11">
        <v>1735800</v>
      </c>
      <c r="CG5" s="11">
        <v>26160</v>
      </c>
      <c r="CH5" s="11">
        <v>748000</v>
      </c>
      <c r="CI5" s="11">
        <v>3059500</v>
      </c>
      <c r="CJ5" s="11">
        <v>702200</v>
      </c>
      <c r="CK5" s="11">
        <v>50496</v>
      </c>
      <c r="CL5" s="11">
        <v>34190</v>
      </c>
      <c r="CM5" s="11">
        <v>386520</v>
      </c>
      <c r="CN5" s="11">
        <v>0</v>
      </c>
      <c r="CO5" s="11">
        <v>64332</v>
      </c>
      <c r="CP5" s="11">
        <v>0</v>
      </c>
      <c r="CQ5" s="11">
        <v>19072</v>
      </c>
      <c r="CR5" s="11">
        <v>0</v>
      </c>
      <c r="CS5" s="11">
        <v>9968</v>
      </c>
      <c r="CT5" s="11">
        <v>30104</v>
      </c>
      <c r="CU5" s="11">
        <v>20520</v>
      </c>
      <c r="CV5" s="11">
        <v>91524</v>
      </c>
      <c r="CW5" s="11">
        <v>557560</v>
      </c>
      <c r="CX5" s="11">
        <v>89420</v>
      </c>
      <c r="CY5" s="11">
        <v>19512</v>
      </c>
      <c r="CZ5" s="11">
        <v>0</v>
      </c>
      <c r="DA5" s="19">
        <f>SUM(C5:CZ5)</f>
        <v>30259880</v>
      </c>
    </row>
    <row r="6" spans="1:105" x14ac:dyDescent="0.25">
      <c r="A6" s="5" t="s">
        <v>204</v>
      </c>
      <c r="B6" s="5">
        <v>4213000</v>
      </c>
      <c r="C6" s="11">
        <v>103740</v>
      </c>
      <c r="D6" s="11">
        <v>0</v>
      </c>
      <c r="E6" s="11">
        <v>31560</v>
      </c>
      <c r="F6" s="11">
        <v>15690</v>
      </c>
      <c r="G6" s="11">
        <v>0</v>
      </c>
      <c r="H6" s="11">
        <v>61920</v>
      </c>
      <c r="I6" s="11">
        <v>53730</v>
      </c>
      <c r="J6" s="11">
        <v>0</v>
      </c>
      <c r="K6" s="11">
        <v>28225</v>
      </c>
      <c r="L6" s="11">
        <v>26300</v>
      </c>
      <c r="M6" s="11">
        <v>45950</v>
      </c>
      <c r="N6" s="11">
        <v>0</v>
      </c>
      <c r="O6" s="11">
        <v>0</v>
      </c>
      <c r="P6" s="11">
        <v>0</v>
      </c>
      <c r="Q6" s="11">
        <v>7956</v>
      </c>
      <c r="R6" s="11">
        <v>0</v>
      </c>
      <c r="S6" s="11">
        <v>0</v>
      </c>
      <c r="T6" s="11">
        <v>0</v>
      </c>
      <c r="U6" s="11">
        <v>30505</v>
      </c>
      <c r="V6" s="11">
        <v>25495</v>
      </c>
      <c r="W6" s="11">
        <v>24402</v>
      </c>
      <c r="X6" s="11">
        <v>0</v>
      </c>
      <c r="Y6" s="11">
        <v>73755</v>
      </c>
      <c r="Z6" s="11">
        <v>0</v>
      </c>
      <c r="AA6" s="11">
        <v>0</v>
      </c>
      <c r="AB6" s="11">
        <v>0</v>
      </c>
      <c r="AC6" s="11">
        <v>41205</v>
      </c>
      <c r="AD6" s="11">
        <v>49440</v>
      </c>
      <c r="AE6" s="11">
        <v>49440</v>
      </c>
      <c r="AF6" s="11">
        <v>0</v>
      </c>
      <c r="AG6" s="11">
        <v>31030</v>
      </c>
      <c r="AH6" s="11">
        <v>5150</v>
      </c>
      <c r="AI6" s="11">
        <v>4120</v>
      </c>
      <c r="AJ6" s="11">
        <v>2010</v>
      </c>
      <c r="AK6" s="11">
        <v>4775</v>
      </c>
      <c r="AL6" s="11">
        <v>3200</v>
      </c>
      <c r="AM6" s="11">
        <v>25860</v>
      </c>
      <c r="AN6" s="11">
        <v>25220</v>
      </c>
      <c r="AO6" s="11">
        <v>20765</v>
      </c>
      <c r="AP6" s="11">
        <v>11325</v>
      </c>
      <c r="AQ6" s="11">
        <v>0</v>
      </c>
      <c r="AR6" s="11">
        <v>52600</v>
      </c>
      <c r="AS6" s="11">
        <v>0</v>
      </c>
      <c r="AT6" s="11">
        <v>20765</v>
      </c>
      <c r="AU6" s="11">
        <v>21762</v>
      </c>
      <c r="AV6" s="11">
        <v>0</v>
      </c>
      <c r="AW6" s="11">
        <v>0</v>
      </c>
      <c r="AX6" s="11">
        <v>0</v>
      </c>
      <c r="AY6" s="11">
        <v>0</v>
      </c>
      <c r="AZ6" s="11">
        <v>184100</v>
      </c>
      <c r="BA6" s="11">
        <v>0</v>
      </c>
      <c r="BB6" s="11">
        <v>8960</v>
      </c>
      <c r="BC6" s="11">
        <v>186880</v>
      </c>
      <c r="BD6" s="11">
        <v>214800</v>
      </c>
      <c r="BE6" s="11">
        <v>214800</v>
      </c>
      <c r="BF6" s="11">
        <v>149100</v>
      </c>
      <c r="BG6" s="11">
        <v>164580</v>
      </c>
      <c r="BH6" s="11">
        <v>164580</v>
      </c>
      <c r="BI6" s="11">
        <v>53652</v>
      </c>
      <c r="BJ6" s="11">
        <v>44184</v>
      </c>
      <c r="BK6" s="11">
        <v>61268</v>
      </c>
      <c r="BL6" s="11">
        <v>0</v>
      </c>
      <c r="BM6" s="11">
        <v>0</v>
      </c>
      <c r="BN6" s="11">
        <v>0</v>
      </c>
      <c r="BO6" s="11">
        <v>0</v>
      </c>
      <c r="BP6" s="11">
        <v>0</v>
      </c>
      <c r="BQ6" s="11">
        <v>604900</v>
      </c>
      <c r="BR6" s="11">
        <v>105200</v>
      </c>
      <c r="BS6" s="11">
        <v>0</v>
      </c>
      <c r="BT6" s="11">
        <v>0</v>
      </c>
      <c r="BU6" s="11">
        <v>0</v>
      </c>
      <c r="BV6" s="11">
        <v>294560</v>
      </c>
      <c r="BW6" s="11">
        <v>397670</v>
      </c>
      <c r="BX6" s="11">
        <v>0</v>
      </c>
      <c r="BY6" s="11">
        <v>10830</v>
      </c>
      <c r="BZ6" s="11">
        <v>0</v>
      </c>
      <c r="CA6" s="11">
        <v>25540</v>
      </c>
      <c r="CB6" s="11">
        <v>6312</v>
      </c>
      <c r="CC6" s="11">
        <v>408645</v>
      </c>
      <c r="CD6" s="11">
        <v>1846400</v>
      </c>
      <c r="CE6" s="11">
        <v>0</v>
      </c>
      <c r="CF6" s="11">
        <v>289300</v>
      </c>
      <c r="CG6" s="11">
        <v>0</v>
      </c>
      <c r="CH6" s="11">
        <v>374000</v>
      </c>
      <c r="CI6" s="11">
        <v>1223800</v>
      </c>
      <c r="CJ6" s="11">
        <v>421320</v>
      </c>
      <c r="CK6" s="11">
        <v>50496</v>
      </c>
      <c r="CL6" s="11">
        <v>20514</v>
      </c>
      <c r="CM6" s="11">
        <v>241575</v>
      </c>
      <c r="CN6" s="11">
        <v>0</v>
      </c>
      <c r="CO6" s="11">
        <v>64332</v>
      </c>
      <c r="CP6" s="11">
        <v>0</v>
      </c>
      <c r="CQ6" s="11">
        <v>11920</v>
      </c>
      <c r="CR6" s="11">
        <v>0</v>
      </c>
      <c r="CS6" s="11">
        <v>9968</v>
      </c>
      <c r="CT6" s="11">
        <v>18815</v>
      </c>
      <c r="CU6" s="11">
        <v>13680</v>
      </c>
      <c r="CV6" s="11">
        <v>0</v>
      </c>
      <c r="CW6" s="11">
        <v>278780</v>
      </c>
      <c r="CX6" s="11">
        <v>35768</v>
      </c>
      <c r="CY6" s="11">
        <v>9756</v>
      </c>
      <c r="CZ6" s="11">
        <v>0</v>
      </c>
      <c r="DA6" s="19">
        <f t="shared" ref="DA6:DA9" si="0">SUM(C6:CZ6)</f>
        <v>9108880</v>
      </c>
    </row>
    <row r="7" spans="1:105" x14ac:dyDescent="0.25">
      <c r="A7" s="5" t="s">
        <v>205</v>
      </c>
      <c r="B7" s="5">
        <v>4211200</v>
      </c>
      <c r="C7" s="11">
        <v>34580</v>
      </c>
      <c r="D7" s="11">
        <v>0</v>
      </c>
      <c r="E7" s="11">
        <v>8416</v>
      </c>
      <c r="F7" s="11">
        <v>9414</v>
      </c>
      <c r="G7" s="11">
        <v>0</v>
      </c>
      <c r="H7" s="11">
        <v>30960</v>
      </c>
      <c r="I7" s="11">
        <v>16119</v>
      </c>
      <c r="J7" s="11">
        <v>0</v>
      </c>
      <c r="K7" s="11">
        <v>16935</v>
      </c>
      <c r="L7" s="11">
        <v>26300</v>
      </c>
      <c r="M7" s="11">
        <v>22975</v>
      </c>
      <c r="N7" s="11">
        <v>31328</v>
      </c>
      <c r="O7" s="11">
        <v>0</v>
      </c>
      <c r="P7" s="11">
        <v>0</v>
      </c>
      <c r="Q7" s="11">
        <v>7956</v>
      </c>
      <c r="R7" s="11">
        <v>0</v>
      </c>
      <c r="S7" s="11">
        <v>0</v>
      </c>
      <c r="T7" s="11">
        <v>0</v>
      </c>
      <c r="U7" s="11">
        <v>48808</v>
      </c>
      <c r="V7" s="11">
        <v>15297</v>
      </c>
      <c r="W7" s="11">
        <v>36603</v>
      </c>
      <c r="X7" s="11">
        <v>0</v>
      </c>
      <c r="Y7" s="11">
        <v>24585</v>
      </c>
      <c r="Z7" s="11">
        <v>0</v>
      </c>
      <c r="AA7" s="11">
        <v>0</v>
      </c>
      <c r="AB7" s="11">
        <v>0</v>
      </c>
      <c r="AC7" s="11">
        <v>13735</v>
      </c>
      <c r="AD7" s="11">
        <v>24720</v>
      </c>
      <c r="AE7" s="11">
        <v>24720</v>
      </c>
      <c r="AF7" s="11">
        <v>0</v>
      </c>
      <c r="AG7" s="11">
        <v>9309</v>
      </c>
      <c r="AH7" s="11">
        <v>5150</v>
      </c>
      <c r="AI7" s="11">
        <v>4120</v>
      </c>
      <c r="AJ7" s="11">
        <v>2010</v>
      </c>
      <c r="AK7" s="11">
        <v>4775</v>
      </c>
      <c r="AL7" s="11">
        <v>3200</v>
      </c>
      <c r="AM7" s="11">
        <v>12930</v>
      </c>
      <c r="AN7" s="11">
        <v>12610</v>
      </c>
      <c r="AO7" s="11">
        <v>20765</v>
      </c>
      <c r="AP7" s="11">
        <v>11325</v>
      </c>
      <c r="AQ7" s="11">
        <v>0</v>
      </c>
      <c r="AR7" s="11">
        <v>31560</v>
      </c>
      <c r="AS7" s="11">
        <v>0</v>
      </c>
      <c r="AT7" s="11">
        <v>12459</v>
      </c>
      <c r="AU7" s="11">
        <v>10881</v>
      </c>
      <c r="AV7" s="11">
        <v>51444</v>
      </c>
      <c r="AW7" s="11">
        <v>51444</v>
      </c>
      <c r="AX7" s="11">
        <v>78900</v>
      </c>
      <c r="AY7" s="11">
        <v>0</v>
      </c>
      <c r="AZ7" s="11">
        <v>110460</v>
      </c>
      <c r="BA7" s="11">
        <v>0</v>
      </c>
      <c r="BB7" s="11">
        <v>6720</v>
      </c>
      <c r="BC7" s="11">
        <v>70080</v>
      </c>
      <c r="BD7" s="11">
        <v>80550</v>
      </c>
      <c r="BE7" s="11">
        <v>80550</v>
      </c>
      <c r="BF7" s="11">
        <v>124250</v>
      </c>
      <c r="BG7" s="11">
        <v>137150</v>
      </c>
      <c r="BH7" s="11">
        <v>137150</v>
      </c>
      <c r="BI7" s="11">
        <v>15780</v>
      </c>
      <c r="BJ7" s="11">
        <v>15780</v>
      </c>
      <c r="BK7" s="11">
        <v>18020</v>
      </c>
      <c r="BL7" s="11">
        <v>0</v>
      </c>
      <c r="BM7" s="11">
        <v>0</v>
      </c>
      <c r="BN7" s="11">
        <v>0</v>
      </c>
      <c r="BO7" s="11">
        <v>0</v>
      </c>
      <c r="BP7" s="11">
        <v>0</v>
      </c>
      <c r="BQ7" s="11">
        <v>362940</v>
      </c>
      <c r="BR7" s="11">
        <v>63120</v>
      </c>
      <c r="BS7" s="11">
        <v>0</v>
      </c>
      <c r="BT7" s="11">
        <v>0</v>
      </c>
      <c r="BU7" s="11">
        <v>0</v>
      </c>
      <c r="BV7" s="11">
        <v>126240</v>
      </c>
      <c r="BW7" s="11">
        <v>170430</v>
      </c>
      <c r="BX7" s="11">
        <v>0</v>
      </c>
      <c r="BY7" s="11">
        <v>10830</v>
      </c>
      <c r="BZ7" s="11">
        <v>0</v>
      </c>
      <c r="CA7" s="11">
        <v>12770</v>
      </c>
      <c r="CB7" s="11">
        <v>4734</v>
      </c>
      <c r="CC7" s="11">
        <v>408645</v>
      </c>
      <c r="CD7" s="11">
        <v>923200</v>
      </c>
      <c r="CE7" s="11">
        <v>0</v>
      </c>
      <c r="CF7" s="11">
        <v>173580</v>
      </c>
      <c r="CG7" s="11">
        <v>0</v>
      </c>
      <c r="CH7" s="11">
        <v>299200</v>
      </c>
      <c r="CI7" s="11">
        <v>183570</v>
      </c>
      <c r="CJ7" s="11">
        <v>140440</v>
      </c>
      <c r="CK7" s="11">
        <v>50496</v>
      </c>
      <c r="CL7" s="11">
        <v>20514</v>
      </c>
      <c r="CM7" s="11">
        <v>96630</v>
      </c>
      <c r="CN7" s="11">
        <v>0</v>
      </c>
      <c r="CO7" s="11">
        <v>64332</v>
      </c>
      <c r="CP7" s="11">
        <v>0</v>
      </c>
      <c r="CQ7" s="11">
        <v>7152</v>
      </c>
      <c r="CR7" s="11">
        <v>0</v>
      </c>
      <c r="CS7" s="11">
        <v>9968</v>
      </c>
      <c r="CT7" s="11">
        <v>11289</v>
      </c>
      <c r="CU7" s="11">
        <v>10944</v>
      </c>
      <c r="CV7" s="11">
        <v>45762</v>
      </c>
      <c r="CW7" s="11">
        <v>139390</v>
      </c>
      <c r="CX7" s="11">
        <v>35768</v>
      </c>
      <c r="CY7" s="11">
        <v>9756</v>
      </c>
      <c r="CZ7" s="11">
        <v>0</v>
      </c>
      <c r="DA7" s="19">
        <f t="shared" si="0"/>
        <v>4894523</v>
      </c>
    </row>
    <row r="8" spans="1:105" x14ac:dyDescent="0.25">
      <c r="A8" s="5" t="s">
        <v>206</v>
      </c>
      <c r="B8" s="5"/>
      <c r="C8" s="11">
        <v>0</v>
      </c>
      <c r="D8" s="11">
        <v>0</v>
      </c>
      <c r="E8" s="11">
        <v>0</v>
      </c>
      <c r="F8" s="11">
        <v>0</v>
      </c>
      <c r="G8" s="11">
        <v>0</v>
      </c>
      <c r="H8" s="11">
        <v>0</v>
      </c>
      <c r="I8" s="11">
        <v>0</v>
      </c>
      <c r="J8" s="11">
        <v>0</v>
      </c>
      <c r="K8" s="11">
        <v>0</v>
      </c>
      <c r="L8" s="11">
        <v>0</v>
      </c>
      <c r="M8" s="11">
        <v>0</v>
      </c>
      <c r="N8" s="11">
        <v>0</v>
      </c>
      <c r="O8" s="11">
        <v>0</v>
      </c>
      <c r="P8" s="11">
        <v>0</v>
      </c>
      <c r="Q8" s="11">
        <v>0</v>
      </c>
      <c r="R8" s="11">
        <v>0</v>
      </c>
      <c r="S8" s="11">
        <v>0</v>
      </c>
      <c r="T8" s="11">
        <v>0</v>
      </c>
      <c r="U8" s="11">
        <v>0</v>
      </c>
      <c r="V8" s="11">
        <v>0</v>
      </c>
      <c r="W8" s="11">
        <v>0</v>
      </c>
      <c r="X8" s="11">
        <v>0</v>
      </c>
      <c r="Y8" s="11">
        <v>0</v>
      </c>
      <c r="Z8" s="11">
        <v>0</v>
      </c>
      <c r="AA8" s="11">
        <v>0</v>
      </c>
      <c r="AB8" s="11">
        <v>0</v>
      </c>
      <c r="AC8" s="11">
        <v>0</v>
      </c>
      <c r="AD8" s="11">
        <v>0</v>
      </c>
      <c r="AE8" s="11">
        <v>0</v>
      </c>
      <c r="AF8" s="11">
        <v>0</v>
      </c>
      <c r="AG8" s="11">
        <v>0</v>
      </c>
      <c r="AH8" s="11">
        <v>0</v>
      </c>
      <c r="AI8" s="11">
        <v>0</v>
      </c>
      <c r="AJ8" s="11">
        <v>0</v>
      </c>
      <c r="AK8" s="11">
        <v>0</v>
      </c>
      <c r="AL8" s="11">
        <v>0</v>
      </c>
      <c r="AM8" s="11">
        <v>0</v>
      </c>
      <c r="AN8" s="11">
        <v>0</v>
      </c>
      <c r="AO8" s="11">
        <v>0</v>
      </c>
      <c r="AP8" s="11">
        <v>0</v>
      </c>
      <c r="AQ8" s="11">
        <v>0</v>
      </c>
      <c r="AR8" s="11">
        <v>0</v>
      </c>
      <c r="AS8" s="11">
        <v>0</v>
      </c>
      <c r="AT8" s="11">
        <v>0</v>
      </c>
      <c r="AU8" s="11">
        <v>0</v>
      </c>
      <c r="AV8" s="11">
        <v>0</v>
      </c>
      <c r="AW8" s="11">
        <v>0</v>
      </c>
      <c r="AX8" s="11">
        <v>0</v>
      </c>
      <c r="AY8" s="11">
        <v>0</v>
      </c>
      <c r="AZ8" s="11">
        <v>0</v>
      </c>
      <c r="BA8" s="11">
        <v>0</v>
      </c>
      <c r="BB8" s="11">
        <v>0</v>
      </c>
      <c r="BC8" s="11">
        <v>0</v>
      </c>
      <c r="BD8" s="11">
        <v>0</v>
      </c>
      <c r="BE8" s="11">
        <v>0</v>
      </c>
      <c r="BF8" s="11">
        <v>0</v>
      </c>
      <c r="BG8" s="11">
        <v>0</v>
      </c>
      <c r="BH8" s="11">
        <v>0</v>
      </c>
      <c r="BI8" s="11">
        <v>0</v>
      </c>
      <c r="BJ8" s="11">
        <v>0</v>
      </c>
      <c r="BK8" s="11">
        <v>0</v>
      </c>
      <c r="BL8" s="11">
        <v>0</v>
      </c>
      <c r="BM8" s="11">
        <v>0</v>
      </c>
      <c r="BN8" s="11">
        <v>0</v>
      </c>
      <c r="BO8" s="11">
        <v>0</v>
      </c>
      <c r="BP8" s="11">
        <v>0</v>
      </c>
      <c r="BQ8" s="11">
        <v>0</v>
      </c>
      <c r="BR8" s="11">
        <v>0</v>
      </c>
      <c r="BS8" s="11">
        <v>0</v>
      </c>
      <c r="BT8" s="11">
        <v>0</v>
      </c>
      <c r="BU8" s="11">
        <v>0</v>
      </c>
      <c r="BV8" s="11">
        <v>0</v>
      </c>
      <c r="BW8" s="11">
        <v>0</v>
      </c>
      <c r="BX8" s="11">
        <v>0</v>
      </c>
      <c r="BY8" s="11">
        <v>0</v>
      </c>
      <c r="BZ8" s="11">
        <v>0</v>
      </c>
      <c r="CA8" s="11">
        <v>0</v>
      </c>
      <c r="CB8" s="11">
        <v>0</v>
      </c>
      <c r="CC8" s="11">
        <v>0</v>
      </c>
      <c r="CD8" s="11">
        <v>0</v>
      </c>
      <c r="CE8" s="11">
        <v>0</v>
      </c>
      <c r="CF8" s="11">
        <v>0</v>
      </c>
      <c r="CG8" s="11">
        <v>0</v>
      </c>
      <c r="CH8" s="11">
        <v>0</v>
      </c>
      <c r="CI8" s="11">
        <v>0</v>
      </c>
      <c r="CJ8" s="11">
        <v>0</v>
      </c>
      <c r="CK8" s="11">
        <v>0</v>
      </c>
      <c r="CL8" s="11">
        <v>0</v>
      </c>
      <c r="CM8" s="11">
        <v>0</v>
      </c>
      <c r="CN8" s="11">
        <v>0</v>
      </c>
      <c r="CO8" s="11">
        <v>0</v>
      </c>
      <c r="CP8" s="11">
        <v>0</v>
      </c>
      <c r="CQ8" s="11">
        <v>0</v>
      </c>
      <c r="CR8" s="11">
        <v>0</v>
      </c>
      <c r="CS8" s="11">
        <v>0</v>
      </c>
      <c r="CT8" s="11">
        <v>0</v>
      </c>
      <c r="CU8" s="11">
        <v>0</v>
      </c>
      <c r="CV8" s="11">
        <v>0</v>
      </c>
      <c r="CW8" s="11">
        <v>0</v>
      </c>
      <c r="CX8" s="11">
        <v>0</v>
      </c>
      <c r="CY8" s="11">
        <v>0</v>
      </c>
      <c r="CZ8" s="11">
        <v>0</v>
      </c>
      <c r="DA8" s="19">
        <f t="shared" si="0"/>
        <v>0</v>
      </c>
    </row>
    <row r="9" spans="1:105" x14ac:dyDescent="0.25">
      <c r="A9" s="5" t="s">
        <v>207</v>
      </c>
      <c r="B9" s="5">
        <v>4222119</v>
      </c>
      <c r="C9" s="11">
        <v>69160</v>
      </c>
      <c r="D9" s="11">
        <v>0</v>
      </c>
      <c r="E9" s="11">
        <v>10520</v>
      </c>
      <c r="F9" s="11">
        <v>15690</v>
      </c>
      <c r="G9" s="11">
        <v>0</v>
      </c>
      <c r="H9" s="11">
        <v>61920</v>
      </c>
      <c r="I9" s="11">
        <v>42984</v>
      </c>
      <c r="J9" s="11">
        <v>0</v>
      </c>
      <c r="K9" s="11">
        <v>33870</v>
      </c>
      <c r="L9" s="11">
        <v>13150</v>
      </c>
      <c r="M9" s="11">
        <v>36760</v>
      </c>
      <c r="N9" s="11">
        <v>58740</v>
      </c>
      <c r="O9" s="11">
        <v>0</v>
      </c>
      <c r="P9" s="11">
        <v>0</v>
      </c>
      <c r="Q9" s="11">
        <v>7956</v>
      </c>
      <c r="R9" s="11">
        <v>0</v>
      </c>
      <c r="S9" s="11">
        <v>0</v>
      </c>
      <c r="T9" s="11">
        <v>14728</v>
      </c>
      <c r="U9" s="11">
        <v>48808</v>
      </c>
      <c r="V9" s="11">
        <v>25495</v>
      </c>
      <c r="W9" s="11">
        <v>36603</v>
      </c>
      <c r="X9" s="11">
        <v>0</v>
      </c>
      <c r="Y9" s="11">
        <v>29502</v>
      </c>
      <c r="Z9" s="11">
        <v>39450</v>
      </c>
      <c r="AA9" s="11">
        <v>13150</v>
      </c>
      <c r="AB9" s="11">
        <v>13150</v>
      </c>
      <c r="AC9" s="11">
        <v>27470</v>
      </c>
      <c r="AD9" s="11">
        <v>49440</v>
      </c>
      <c r="AE9" s="11">
        <v>49440</v>
      </c>
      <c r="AF9" s="11">
        <v>9468</v>
      </c>
      <c r="AG9" s="11">
        <v>15515</v>
      </c>
      <c r="AH9" s="11">
        <v>5150</v>
      </c>
      <c r="AI9" s="11">
        <v>4120</v>
      </c>
      <c r="AJ9" s="11">
        <v>2010</v>
      </c>
      <c r="AK9" s="11">
        <v>4775</v>
      </c>
      <c r="AL9" s="11">
        <v>3200</v>
      </c>
      <c r="AM9" s="11">
        <v>12930</v>
      </c>
      <c r="AN9" s="11">
        <v>12610</v>
      </c>
      <c r="AO9" s="11">
        <v>20765</v>
      </c>
      <c r="AP9" s="11">
        <v>11325</v>
      </c>
      <c r="AQ9" s="11">
        <v>0</v>
      </c>
      <c r="AR9" s="11">
        <v>31560</v>
      </c>
      <c r="AS9" s="11">
        <v>31560</v>
      </c>
      <c r="AT9" s="11">
        <v>20765</v>
      </c>
      <c r="AU9" s="11">
        <v>21762</v>
      </c>
      <c r="AV9" s="11">
        <v>85740</v>
      </c>
      <c r="AW9" s="11">
        <v>85740</v>
      </c>
      <c r="AX9" s="11">
        <v>131500</v>
      </c>
      <c r="AY9" s="11">
        <v>0</v>
      </c>
      <c r="AZ9" s="11">
        <v>0</v>
      </c>
      <c r="BA9" s="11">
        <v>0</v>
      </c>
      <c r="BB9" s="11">
        <v>4480</v>
      </c>
      <c r="BC9" s="11">
        <v>46720</v>
      </c>
      <c r="BD9" s="11">
        <v>53700</v>
      </c>
      <c r="BE9" s="11">
        <v>53700</v>
      </c>
      <c r="BF9" s="11">
        <v>99400</v>
      </c>
      <c r="BG9" s="11">
        <v>109720</v>
      </c>
      <c r="BH9" s="11">
        <v>109720</v>
      </c>
      <c r="BI9" s="11">
        <v>47340</v>
      </c>
      <c r="BJ9" s="11">
        <v>47340</v>
      </c>
      <c r="BK9" s="11">
        <v>54060</v>
      </c>
      <c r="BL9" s="11">
        <v>0</v>
      </c>
      <c r="BM9" s="11">
        <v>0</v>
      </c>
      <c r="BN9" s="11">
        <v>0</v>
      </c>
      <c r="BO9" s="11">
        <v>5927</v>
      </c>
      <c r="BP9" s="11">
        <v>0</v>
      </c>
      <c r="BQ9" s="11">
        <v>604900</v>
      </c>
      <c r="BR9" s="11">
        <v>105200</v>
      </c>
      <c r="BS9" s="11">
        <v>0</v>
      </c>
      <c r="BT9" s="11">
        <v>0</v>
      </c>
      <c r="BU9" s="11">
        <v>0</v>
      </c>
      <c r="BV9" s="11">
        <v>631200</v>
      </c>
      <c r="BW9" s="11">
        <v>852150</v>
      </c>
      <c r="BX9" s="11">
        <v>0</v>
      </c>
      <c r="BY9" s="11">
        <v>0</v>
      </c>
      <c r="BZ9" s="11">
        <v>0</v>
      </c>
      <c r="CA9" s="11">
        <v>25540</v>
      </c>
      <c r="CB9" s="11">
        <v>3156</v>
      </c>
      <c r="CC9" s="11">
        <v>817290</v>
      </c>
      <c r="CD9" s="11">
        <v>5539200</v>
      </c>
      <c r="CE9" s="11">
        <v>0</v>
      </c>
      <c r="CF9" s="11">
        <v>867900</v>
      </c>
      <c r="CG9" s="11">
        <v>0</v>
      </c>
      <c r="CH9" s="11">
        <v>374000</v>
      </c>
      <c r="CI9" s="11">
        <v>611900</v>
      </c>
      <c r="CJ9" s="11">
        <v>56176</v>
      </c>
      <c r="CK9" s="11">
        <v>0</v>
      </c>
      <c r="CL9" s="11">
        <v>34190</v>
      </c>
      <c r="CM9" s="11">
        <v>96630</v>
      </c>
      <c r="CN9" s="11">
        <v>0</v>
      </c>
      <c r="CO9" s="11">
        <v>21444</v>
      </c>
      <c r="CP9" s="11">
        <v>0</v>
      </c>
      <c r="CQ9" s="11">
        <v>11920</v>
      </c>
      <c r="CR9" s="11">
        <v>0</v>
      </c>
      <c r="CS9" s="11">
        <v>0</v>
      </c>
      <c r="CT9" s="11">
        <v>18815</v>
      </c>
      <c r="CU9" s="11">
        <v>13680</v>
      </c>
      <c r="CV9" s="11">
        <v>0</v>
      </c>
      <c r="CW9" s="11">
        <v>139390</v>
      </c>
      <c r="CX9" s="11">
        <v>17884</v>
      </c>
      <c r="CY9" s="11">
        <v>0</v>
      </c>
      <c r="CZ9" s="11">
        <v>0</v>
      </c>
      <c r="DA9" s="19">
        <f t="shared" si="0"/>
        <v>12683153</v>
      </c>
    </row>
    <row r="10" spans="1:105" x14ac:dyDescent="0.25">
      <c r="A10" s="5" t="s">
        <v>208</v>
      </c>
      <c r="B10" s="5">
        <v>4222120</v>
      </c>
      <c r="C10" s="12">
        <v>69160</v>
      </c>
      <c r="D10" s="12">
        <v>0</v>
      </c>
      <c r="E10" s="12">
        <v>10520</v>
      </c>
      <c r="F10" s="12">
        <v>15690</v>
      </c>
      <c r="G10" s="12">
        <v>0</v>
      </c>
      <c r="H10" s="12">
        <v>61920</v>
      </c>
      <c r="I10" s="12">
        <v>42984</v>
      </c>
      <c r="J10" s="12">
        <v>0</v>
      </c>
      <c r="K10" s="12">
        <v>33870</v>
      </c>
      <c r="L10" s="12">
        <v>13150</v>
      </c>
      <c r="M10" s="12">
        <v>36760</v>
      </c>
      <c r="N10" s="12">
        <v>58740</v>
      </c>
      <c r="O10" s="12">
        <v>0</v>
      </c>
      <c r="P10" s="12">
        <v>0</v>
      </c>
      <c r="Q10" s="12">
        <v>7956</v>
      </c>
      <c r="R10" s="12">
        <v>0</v>
      </c>
      <c r="S10" s="12">
        <v>73392</v>
      </c>
      <c r="T10" s="12">
        <v>14728</v>
      </c>
      <c r="U10" s="12">
        <v>48808</v>
      </c>
      <c r="V10" s="12">
        <v>25495</v>
      </c>
      <c r="W10" s="12">
        <v>36603</v>
      </c>
      <c r="X10" s="12">
        <v>0</v>
      </c>
      <c r="Y10" s="12">
        <v>29502</v>
      </c>
      <c r="Z10" s="12">
        <v>39450</v>
      </c>
      <c r="AA10" s="12">
        <v>13150</v>
      </c>
      <c r="AB10" s="12">
        <v>13150</v>
      </c>
      <c r="AC10" s="12">
        <v>27470</v>
      </c>
      <c r="AD10" s="12">
        <v>49440</v>
      </c>
      <c r="AE10" s="12">
        <v>49440</v>
      </c>
      <c r="AF10" s="12">
        <v>9468</v>
      </c>
      <c r="AG10" s="12">
        <v>15515</v>
      </c>
      <c r="AH10" s="12">
        <v>5150</v>
      </c>
      <c r="AI10" s="12">
        <v>4120</v>
      </c>
      <c r="AJ10" s="12">
        <v>2010</v>
      </c>
      <c r="AK10" s="12">
        <v>4775</v>
      </c>
      <c r="AL10" s="12">
        <v>3200</v>
      </c>
      <c r="AM10" s="12">
        <v>12930</v>
      </c>
      <c r="AN10" s="12">
        <v>12610</v>
      </c>
      <c r="AO10" s="12">
        <v>20765</v>
      </c>
      <c r="AP10" s="12">
        <v>11325</v>
      </c>
      <c r="AQ10" s="12">
        <v>0</v>
      </c>
      <c r="AR10" s="12">
        <v>31560</v>
      </c>
      <c r="AS10" s="12">
        <v>31560</v>
      </c>
      <c r="AT10" s="12">
        <v>20765</v>
      </c>
      <c r="AU10" s="12">
        <v>21762</v>
      </c>
      <c r="AV10" s="12">
        <v>85740</v>
      </c>
      <c r="AW10" s="12">
        <v>85740</v>
      </c>
      <c r="AX10" s="12">
        <v>131500</v>
      </c>
      <c r="AY10" s="12">
        <v>0</v>
      </c>
      <c r="AZ10" s="12">
        <v>0</v>
      </c>
      <c r="BA10" s="12">
        <v>0</v>
      </c>
      <c r="BB10" s="12">
        <v>4480</v>
      </c>
      <c r="BC10" s="12">
        <v>46720</v>
      </c>
      <c r="BD10" s="12">
        <v>53700</v>
      </c>
      <c r="BE10" s="12">
        <v>53700</v>
      </c>
      <c r="BF10" s="12">
        <v>99400</v>
      </c>
      <c r="BG10" s="12">
        <v>109720</v>
      </c>
      <c r="BH10" s="12">
        <v>109720</v>
      </c>
      <c r="BI10" s="12">
        <v>47340</v>
      </c>
      <c r="BJ10" s="12">
        <v>47340</v>
      </c>
      <c r="BK10" s="12">
        <v>54060</v>
      </c>
      <c r="BL10" s="12">
        <v>0</v>
      </c>
      <c r="BM10" s="12">
        <v>0</v>
      </c>
      <c r="BN10" s="12">
        <v>0</v>
      </c>
      <c r="BO10" s="12">
        <v>5927</v>
      </c>
      <c r="BP10" s="12">
        <v>0</v>
      </c>
      <c r="BQ10" s="12">
        <v>604900</v>
      </c>
      <c r="BR10" s="12">
        <v>105200</v>
      </c>
      <c r="BS10" s="12">
        <v>0</v>
      </c>
      <c r="BT10" s="12">
        <v>0</v>
      </c>
      <c r="BU10" s="12">
        <v>0</v>
      </c>
      <c r="BV10" s="12">
        <v>631200</v>
      </c>
      <c r="BW10" s="12">
        <v>852150</v>
      </c>
      <c r="BX10" s="12">
        <v>0</v>
      </c>
      <c r="BY10" s="12">
        <v>0</v>
      </c>
      <c r="BZ10" s="12">
        <v>0</v>
      </c>
      <c r="CA10" s="12">
        <v>25540</v>
      </c>
      <c r="CB10" s="12">
        <v>3156</v>
      </c>
      <c r="CC10" s="12">
        <v>817290</v>
      </c>
      <c r="CD10" s="12">
        <v>2769600</v>
      </c>
      <c r="CE10" s="12">
        <v>0</v>
      </c>
      <c r="CF10" s="12">
        <v>867900</v>
      </c>
      <c r="CG10" s="12">
        <v>0</v>
      </c>
      <c r="CH10" s="12">
        <v>374000</v>
      </c>
      <c r="CI10" s="12">
        <v>611900</v>
      </c>
      <c r="CJ10" s="12">
        <v>56176</v>
      </c>
      <c r="CK10" s="12">
        <v>0</v>
      </c>
      <c r="CL10" s="12">
        <v>34190</v>
      </c>
      <c r="CM10" s="12">
        <v>96630</v>
      </c>
      <c r="CN10" s="12">
        <v>0</v>
      </c>
      <c r="CO10" s="12">
        <v>21444</v>
      </c>
      <c r="CP10" s="12">
        <v>0</v>
      </c>
      <c r="CQ10" s="12">
        <v>11920</v>
      </c>
      <c r="CR10" s="12">
        <v>0</v>
      </c>
      <c r="CS10" s="12">
        <v>0</v>
      </c>
      <c r="CT10" s="12">
        <v>18815</v>
      </c>
      <c r="CU10" s="12">
        <v>13680</v>
      </c>
      <c r="CV10" s="12">
        <v>0</v>
      </c>
      <c r="CW10" s="12">
        <v>139390</v>
      </c>
      <c r="CX10" s="12">
        <v>17884</v>
      </c>
      <c r="CY10" s="12">
        <v>0</v>
      </c>
      <c r="CZ10" s="12">
        <v>0</v>
      </c>
      <c r="DA10" s="19">
        <f>SUM(C10:CZ10)</f>
        <v>9986945</v>
      </c>
    </row>
    <row r="11" spans="1:105" x14ac:dyDescent="0.25">
      <c r="A11" s="5" t="s">
        <v>209</v>
      </c>
      <c r="B11" s="5">
        <v>4222122</v>
      </c>
      <c r="C11" s="11">
        <v>69160</v>
      </c>
      <c r="D11" s="11">
        <v>0</v>
      </c>
      <c r="E11" s="11">
        <v>10520</v>
      </c>
      <c r="F11" s="11">
        <v>15690</v>
      </c>
      <c r="G11" s="11">
        <v>0</v>
      </c>
      <c r="H11" s="11">
        <v>61920</v>
      </c>
      <c r="I11" s="11">
        <v>42984</v>
      </c>
      <c r="J11" s="11">
        <v>0</v>
      </c>
      <c r="K11" s="11">
        <v>33870</v>
      </c>
      <c r="L11" s="11">
        <v>13150</v>
      </c>
      <c r="M11" s="11">
        <v>36760</v>
      </c>
      <c r="N11" s="11">
        <v>58740</v>
      </c>
      <c r="O11" s="11">
        <v>0</v>
      </c>
      <c r="P11" s="11">
        <v>0</v>
      </c>
      <c r="Q11" s="11">
        <v>7956</v>
      </c>
      <c r="R11" s="11">
        <v>0</v>
      </c>
      <c r="S11" s="11">
        <v>73392</v>
      </c>
      <c r="T11" s="11">
        <v>14728</v>
      </c>
      <c r="U11" s="11">
        <v>48808</v>
      </c>
      <c r="V11" s="11">
        <v>25495</v>
      </c>
      <c r="W11" s="11">
        <v>36603</v>
      </c>
      <c r="X11" s="11">
        <v>0</v>
      </c>
      <c r="Y11" s="11">
        <v>29502</v>
      </c>
      <c r="Z11" s="11">
        <v>39450</v>
      </c>
      <c r="AA11" s="11">
        <v>13150</v>
      </c>
      <c r="AB11" s="11">
        <v>13150</v>
      </c>
      <c r="AC11" s="11">
        <v>27470</v>
      </c>
      <c r="AD11" s="11">
        <v>49440</v>
      </c>
      <c r="AE11" s="11">
        <v>49440</v>
      </c>
      <c r="AF11" s="11">
        <v>9468</v>
      </c>
      <c r="AG11" s="11">
        <v>15515</v>
      </c>
      <c r="AH11" s="11">
        <v>5150</v>
      </c>
      <c r="AI11" s="11">
        <v>4120</v>
      </c>
      <c r="AJ11" s="11">
        <v>2010</v>
      </c>
      <c r="AK11" s="11">
        <v>4775</v>
      </c>
      <c r="AL11" s="11">
        <v>3200</v>
      </c>
      <c r="AM11" s="11">
        <v>12930</v>
      </c>
      <c r="AN11" s="11">
        <v>12610</v>
      </c>
      <c r="AO11" s="11">
        <v>20765</v>
      </c>
      <c r="AP11" s="11">
        <v>11325</v>
      </c>
      <c r="AQ11" s="11">
        <v>0</v>
      </c>
      <c r="AR11" s="11">
        <v>31560</v>
      </c>
      <c r="AS11" s="11">
        <v>31560</v>
      </c>
      <c r="AT11" s="11">
        <v>20765</v>
      </c>
      <c r="AU11" s="11">
        <v>21762</v>
      </c>
      <c r="AV11" s="11">
        <v>85740</v>
      </c>
      <c r="AW11" s="11">
        <v>85740</v>
      </c>
      <c r="AX11" s="11">
        <v>131500</v>
      </c>
      <c r="AY11" s="11">
        <v>0</v>
      </c>
      <c r="AZ11" s="11">
        <v>0</v>
      </c>
      <c r="BA11" s="11">
        <v>0</v>
      </c>
      <c r="BB11" s="11">
        <v>4480</v>
      </c>
      <c r="BC11" s="11">
        <v>46720</v>
      </c>
      <c r="BD11" s="11">
        <v>53700</v>
      </c>
      <c r="BE11" s="11">
        <v>53700</v>
      </c>
      <c r="BF11" s="11">
        <v>99400</v>
      </c>
      <c r="BG11" s="11">
        <v>109720</v>
      </c>
      <c r="BH11" s="11">
        <v>109720</v>
      </c>
      <c r="BI11" s="11">
        <v>47340</v>
      </c>
      <c r="BJ11" s="11">
        <v>47340</v>
      </c>
      <c r="BK11" s="11">
        <v>54060</v>
      </c>
      <c r="BL11" s="11">
        <v>0</v>
      </c>
      <c r="BM11" s="11">
        <v>0</v>
      </c>
      <c r="BN11" s="11">
        <v>0</v>
      </c>
      <c r="BO11" s="11">
        <v>5927</v>
      </c>
      <c r="BP11" s="11">
        <v>0</v>
      </c>
      <c r="BQ11" s="11">
        <v>604900</v>
      </c>
      <c r="BR11" s="11">
        <v>105200</v>
      </c>
      <c r="BS11" s="11">
        <v>0</v>
      </c>
      <c r="BT11" s="11">
        <v>0</v>
      </c>
      <c r="BU11" s="11">
        <v>0</v>
      </c>
      <c r="BV11" s="11">
        <v>631200</v>
      </c>
      <c r="BW11" s="11">
        <v>852150</v>
      </c>
      <c r="BX11" s="11">
        <v>0</v>
      </c>
      <c r="BY11" s="11">
        <v>0</v>
      </c>
      <c r="BZ11" s="11">
        <v>0</v>
      </c>
      <c r="CA11" s="11">
        <v>25540</v>
      </c>
      <c r="CB11" s="11">
        <v>3156</v>
      </c>
      <c r="CC11" s="11">
        <v>817290</v>
      </c>
      <c r="CD11" s="11">
        <v>2769600</v>
      </c>
      <c r="CE11" s="11">
        <v>0</v>
      </c>
      <c r="CF11" s="11">
        <v>867900</v>
      </c>
      <c r="CG11" s="11">
        <v>0</v>
      </c>
      <c r="CH11" s="11">
        <v>374000</v>
      </c>
      <c r="CI11" s="11">
        <v>611900</v>
      </c>
      <c r="CJ11" s="11">
        <v>56176</v>
      </c>
      <c r="CK11" s="11">
        <v>0</v>
      </c>
      <c r="CL11" s="11">
        <v>34190</v>
      </c>
      <c r="CM11" s="11">
        <v>96630</v>
      </c>
      <c r="CN11" s="11">
        <v>0</v>
      </c>
      <c r="CO11" s="11">
        <v>21444</v>
      </c>
      <c r="CP11" s="11">
        <v>0</v>
      </c>
      <c r="CQ11" s="11">
        <v>11920</v>
      </c>
      <c r="CR11" s="11">
        <v>0</v>
      </c>
      <c r="CS11" s="11">
        <v>0</v>
      </c>
      <c r="CT11" s="11">
        <v>18815</v>
      </c>
      <c r="CU11" s="11">
        <v>13680</v>
      </c>
      <c r="CV11" s="11">
        <v>0</v>
      </c>
      <c r="CW11" s="11">
        <v>139390</v>
      </c>
      <c r="CX11" s="11">
        <v>17884</v>
      </c>
      <c r="CY11" s="11">
        <v>0</v>
      </c>
      <c r="CZ11" s="11">
        <v>0</v>
      </c>
      <c r="DA11" s="19">
        <f>SUM(C11:CZ11)</f>
        <v>9986945</v>
      </c>
    </row>
    <row r="12" spans="1:105" x14ac:dyDescent="0.25">
      <c r="A12" s="5" t="s">
        <v>210</v>
      </c>
      <c r="B12" s="5">
        <v>4222125</v>
      </c>
      <c r="C12" s="11">
        <v>69160</v>
      </c>
      <c r="D12" s="11">
        <v>0</v>
      </c>
      <c r="E12" s="11">
        <v>10520</v>
      </c>
      <c r="F12" s="11">
        <v>15690</v>
      </c>
      <c r="G12" s="11">
        <v>0</v>
      </c>
      <c r="H12" s="11">
        <v>61920</v>
      </c>
      <c r="I12" s="11">
        <v>42984</v>
      </c>
      <c r="J12" s="11">
        <v>0</v>
      </c>
      <c r="K12" s="11">
        <v>33870</v>
      </c>
      <c r="L12" s="11">
        <v>13150</v>
      </c>
      <c r="M12" s="11">
        <v>36760</v>
      </c>
      <c r="N12" s="11">
        <v>58740</v>
      </c>
      <c r="O12" s="11">
        <v>0</v>
      </c>
      <c r="P12" s="11">
        <v>0</v>
      </c>
      <c r="Q12" s="11">
        <v>7956</v>
      </c>
      <c r="R12" s="11">
        <v>0</v>
      </c>
      <c r="S12" s="11">
        <v>73392</v>
      </c>
      <c r="T12" s="11">
        <v>14728</v>
      </c>
      <c r="U12" s="11">
        <v>48808</v>
      </c>
      <c r="V12" s="11">
        <v>25495</v>
      </c>
      <c r="W12" s="11">
        <v>36603</v>
      </c>
      <c r="X12" s="11">
        <v>0</v>
      </c>
      <c r="Y12" s="11">
        <v>29502</v>
      </c>
      <c r="Z12" s="11">
        <v>39450</v>
      </c>
      <c r="AA12" s="11">
        <v>13150</v>
      </c>
      <c r="AB12" s="11">
        <v>13150</v>
      </c>
      <c r="AC12" s="11">
        <v>27470</v>
      </c>
      <c r="AD12" s="11">
        <v>49440</v>
      </c>
      <c r="AE12" s="11">
        <v>49440</v>
      </c>
      <c r="AF12" s="11">
        <v>9468</v>
      </c>
      <c r="AG12" s="11">
        <v>15515</v>
      </c>
      <c r="AH12" s="11">
        <v>5150</v>
      </c>
      <c r="AI12" s="11">
        <v>4120</v>
      </c>
      <c r="AJ12" s="11">
        <v>2010</v>
      </c>
      <c r="AK12" s="11">
        <v>4775</v>
      </c>
      <c r="AL12" s="11">
        <v>3200</v>
      </c>
      <c r="AM12" s="11">
        <v>12930</v>
      </c>
      <c r="AN12" s="11">
        <v>12610</v>
      </c>
      <c r="AO12" s="11">
        <v>20765</v>
      </c>
      <c r="AP12" s="11">
        <v>11325</v>
      </c>
      <c r="AQ12" s="11">
        <v>0</v>
      </c>
      <c r="AR12" s="11">
        <v>31560</v>
      </c>
      <c r="AS12" s="11">
        <v>31560</v>
      </c>
      <c r="AT12" s="11">
        <v>20765</v>
      </c>
      <c r="AU12" s="11">
        <v>21762</v>
      </c>
      <c r="AV12" s="11">
        <v>85740</v>
      </c>
      <c r="AW12" s="11">
        <v>85740</v>
      </c>
      <c r="AX12" s="11">
        <v>131500</v>
      </c>
      <c r="AY12" s="11">
        <v>0</v>
      </c>
      <c r="AZ12" s="11">
        <v>0</v>
      </c>
      <c r="BA12" s="11">
        <v>0</v>
      </c>
      <c r="BB12" s="11">
        <v>4480</v>
      </c>
      <c r="BC12" s="11">
        <v>46720</v>
      </c>
      <c r="BD12" s="11">
        <v>53700</v>
      </c>
      <c r="BE12" s="11">
        <v>53700</v>
      </c>
      <c r="BF12" s="11">
        <v>99400</v>
      </c>
      <c r="BG12" s="11">
        <v>109720</v>
      </c>
      <c r="BH12" s="11">
        <v>109720</v>
      </c>
      <c r="BI12" s="11">
        <v>47340</v>
      </c>
      <c r="BJ12" s="11">
        <v>47340</v>
      </c>
      <c r="BK12" s="11">
        <v>54060</v>
      </c>
      <c r="BL12" s="11">
        <v>0</v>
      </c>
      <c r="BM12" s="11">
        <v>0</v>
      </c>
      <c r="BN12" s="11">
        <v>0</v>
      </c>
      <c r="BO12" s="11">
        <v>5927</v>
      </c>
      <c r="BP12" s="11">
        <v>0</v>
      </c>
      <c r="BQ12" s="11">
        <v>193568</v>
      </c>
      <c r="BR12" s="11">
        <v>33664</v>
      </c>
      <c r="BS12" s="11">
        <v>0</v>
      </c>
      <c r="BT12" s="11">
        <v>0</v>
      </c>
      <c r="BU12" s="11">
        <v>0</v>
      </c>
      <c r="BV12" s="11">
        <v>631200</v>
      </c>
      <c r="BW12" s="11">
        <v>852150</v>
      </c>
      <c r="BX12" s="11">
        <v>0</v>
      </c>
      <c r="BY12" s="11">
        <v>0</v>
      </c>
      <c r="BZ12" s="11">
        <v>0</v>
      </c>
      <c r="CA12" s="11">
        <v>25540</v>
      </c>
      <c r="CB12" s="11">
        <v>3156</v>
      </c>
      <c r="CC12" s="11">
        <v>817290</v>
      </c>
      <c r="CD12" s="11">
        <v>1846400</v>
      </c>
      <c r="CE12" s="11">
        <v>0</v>
      </c>
      <c r="CF12" s="11">
        <v>867900</v>
      </c>
      <c r="CG12" s="11">
        <v>0</v>
      </c>
      <c r="CH12" s="11">
        <v>374000</v>
      </c>
      <c r="CI12" s="11">
        <v>611900</v>
      </c>
      <c r="CJ12" s="11">
        <v>56176</v>
      </c>
      <c r="CK12" s="11">
        <v>0</v>
      </c>
      <c r="CL12" s="11">
        <v>34190</v>
      </c>
      <c r="CM12" s="11">
        <v>96630</v>
      </c>
      <c r="CN12" s="11">
        <v>0</v>
      </c>
      <c r="CO12" s="11">
        <v>21444</v>
      </c>
      <c r="CP12" s="11">
        <v>0</v>
      </c>
      <c r="CQ12" s="11">
        <v>11920</v>
      </c>
      <c r="CR12" s="11">
        <v>0</v>
      </c>
      <c r="CS12" s="11">
        <v>0</v>
      </c>
      <c r="CT12" s="11">
        <v>18815</v>
      </c>
      <c r="CU12" s="11">
        <v>13680</v>
      </c>
      <c r="CV12" s="11">
        <v>0</v>
      </c>
      <c r="CW12" s="11">
        <v>139390</v>
      </c>
      <c r="CX12" s="11">
        <v>17884</v>
      </c>
      <c r="CY12" s="11">
        <v>0</v>
      </c>
      <c r="CZ12" s="11">
        <v>0</v>
      </c>
      <c r="DA12" s="19">
        <f t="shared" ref="DA12:DA29" si="1">SUM(C12:CZ12)</f>
        <v>8580877</v>
      </c>
    </row>
    <row r="13" spans="1:105" x14ac:dyDescent="0.25">
      <c r="A13" s="5" t="s">
        <v>211</v>
      </c>
      <c r="B13" s="5">
        <v>4222124</v>
      </c>
      <c r="C13" s="11">
        <v>69160</v>
      </c>
      <c r="D13" s="11">
        <v>0</v>
      </c>
      <c r="E13" s="11">
        <v>10520</v>
      </c>
      <c r="F13" s="11">
        <v>15690</v>
      </c>
      <c r="G13" s="11">
        <v>0</v>
      </c>
      <c r="H13" s="11">
        <v>61920</v>
      </c>
      <c r="I13" s="11">
        <v>42984</v>
      </c>
      <c r="J13" s="11">
        <v>0</v>
      </c>
      <c r="K13" s="11">
        <v>33870</v>
      </c>
      <c r="L13" s="11">
        <v>13150</v>
      </c>
      <c r="M13" s="11">
        <v>36760</v>
      </c>
      <c r="N13" s="11">
        <v>58740</v>
      </c>
      <c r="O13" s="11">
        <v>0</v>
      </c>
      <c r="P13" s="11">
        <v>0</v>
      </c>
      <c r="Q13" s="11">
        <v>7956</v>
      </c>
      <c r="R13" s="11">
        <v>0</v>
      </c>
      <c r="S13" s="11">
        <v>73392</v>
      </c>
      <c r="T13" s="11">
        <v>14728</v>
      </c>
      <c r="U13" s="11">
        <v>48808</v>
      </c>
      <c r="V13" s="11">
        <v>25495</v>
      </c>
      <c r="W13" s="11">
        <v>36603</v>
      </c>
      <c r="X13" s="11">
        <v>0</v>
      </c>
      <c r="Y13" s="11">
        <v>29502</v>
      </c>
      <c r="Z13" s="11">
        <v>39450</v>
      </c>
      <c r="AA13" s="11">
        <v>13150</v>
      </c>
      <c r="AB13" s="11">
        <v>13150</v>
      </c>
      <c r="AC13" s="11">
        <v>27470</v>
      </c>
      <c r="AD13" s="11">
        <v>49440</v>
      </c>
      <c r="AE13" s="11">
        <v>49440</v>
      </c>
      <c r="AF13" s="11">
        <v>9468</v>
      </c>
      <c r="AG13" s="11">
        <v>15515</v>
      </c>
      <c r="AH13" s="11">
        <v>5150</v>
      </c>
      <c r="AI13" s="11">
        <v>4120</v>
      </c>
      <c r="AJ13" s="11">
        <v>2010</v>
      </c>
      <c r="AK13" s="11">
        <v>4775</v>
      </c>
      <c r="AL13" s="11">
        <v>3200</v>
      </c>
      <c r="AM13" s="11">
        <v>12930</v>
      </c>
      <c r="AN13" s="11">
        <v>12610</v>
      </c>
      <c r="AO13" s="11">
        <v>20765</v>
      </c>
      <c r="AP13" s="11">
        <v>11325</v>
      </c>
      <c r="AQ13" s="11">
        <v>0</v>
      </c>
      <c r="AR13" s="11">
        <v>31560</v>
      </c>
      <c r="AS13" s="11">
        <v>31560</v>
      </c>
      <c r="AT13" s="11">
        <v>20765</v>
      </c>
      <c r="AU13" s="11">
        <v>21762</v>
      </c>
      <c r="AV13" s="11">
        <v>85740</v>
      </c>
      <c r="AW13" s="11">
        <v>85740</v>
      </c>
      <c r="AX13" s="11">
        <v>131500</v>
      </c>
      <c r="AY13" s="11">
        <v>0</v>
      </c>
      <c r="AZ13" s="11">
        <v>0</v>
      </c>
      <c r="BA13" s="11">
        <v>0</v>
      </c>
      <c r="BB13" s="11">
        <v>4480</v>
      </c>
      <c r="BC13" s="11">
        <v>46720</v>
      </c>
      <c r="BD13" s="11">
        <v>53700</v>
      </c>
      <c r="BE13" s="11">
        <v>53700</v>
      </c>
      <c r="BF13" s="11">
        <v>99400</v>
      </c>
      <c r="BG13" s="11">
        <v>109720</v>
      </c>
      <c r="BH13" s="11">
        <v>109720</v>
      </c>
      <c r="BI13" s="11">
        <v>47340</v>
      </c>
      <c r="BJ13" s="11">
        <v>47340</v>
      </c>
      <c r="BK13" s="11">
        <v>54060</v>
      </c>
      <c r="BL13" s="11">
        <v>0</v>
      </c>
      <c r="BM13" s="11">
        <v>0</v>
      </c>
      <c r="BN13" s="11">
        <v>0</v>
      </c>
      <c r="BO13" s="11">
        <v>5927</v>
      </c>
      <c r="BP13" s="11">
        <v>0</v>
      </c>
      <c r="BQ13" s="11">
        <v>604900</v>
      </c>
      <c r="BR13" s="11">
        <v>105200</v>
      </c>
      <c r="BS13" s="11">
        <v>0</v>
      </c>
      <c r="BT13" s="11">
        <v>0</v>
      </c>
      <c r="BU13" s="11">
        <v>0</v>
      </c>
      <c r="BV13" s="11">
        <v>631200</v>
      </c>
      <c r="BW13" s="11">
        <v>852150</v>
      </c>
      <c r="BX13" s="11">
        <v>0</v>
      </c>
      <c r="BY13" s="11">
        <v>0</v>
      </c>
      <c r="BZ13" s="11">
        <v>0</v>
      </c>
      <c r="CA13" s="11">
        <v>25540</v>
      </c>
      <c r="CB13" s="11">
        <v>3156</v>
      </c>
      <c r="CC13" s="11">
        <v>817290</v>
      </c>
      <c r="CD13" s="11">
        <v>3692800</v>
      </c>
      <c r="CE13" s="11">
        <v>0</v>
      </c>
      <c r="CF13" s="11">
        <v>867900</v>
      </c>
      <c r="CG13" s="11">
        <v>0</v>
      </c>
      <c r="CH13" s="11">
        <v>374000</v>
      </c>
      <c r="CI13" s="11">
        <v>611900</v>
      </c>
      <c r="CJ13" s="11">
        <v>56176</v>
      </c>
      <c r="CK13" s="11">
        <v>0</v>
      </c>
      <c r="CL13" s="11">
        <v>34190</v>
      </c>
      <c r="CM13" s="11">
        <v>96630</v>
      </c>
      <c r="CN13" s="11">
        <v>0</v>
      </c>
      <c r="CO13" s="11">
        <v>21444</v>
      </c>
      <c r="CP13" s="11">
        <v>0</v>
      </c>
      <c r="CQ13" s="11">
        <v>11920</v>
      </c>
      <c r="CR13" s="11">
        <v>0</v>
      </c>
      <c r="CS13" s="11">
        <v>0</v>
      </c>
      <c r="CT13" s="11">
        <v>18815</v>
      </c>
      <c r="CU13" s="11">
        <v>13680</v>
      </c>
      <c r="CV13" s="11">
        <v>0</v>
      </c>
      <c r="CW13" s="11">
        <v>139390</v>
      </c>
      <c r="CX13" s="11">
        <v>17884</v>
      </c>
      <c r="CY13" s="11">
        <v>0</v>
      </c>
      <c r="CZ13" s="11">
        <v>0</v>
      </c>
      <c r="DA13" s="19">
        <f t="shared" si="1"/>
        <v>10910145</v>
      </c>
    </row>
    <row r="14" spans="1:105" x14ac:dyDescent="0.25">
      <c r="A14" s="5" t="s">
        <v>212</v>
      </c>
      <c r="B14" s="5">
        <v>4222138</v>
      </c>
      <c r="C14" s="11">
        <v>69160</v>
      </c>
      <c r="D14" s="11">
        <v>0</v>
      </c>
      <c r="E14" s="11">
        <v>10520</v>
      </c>
      <c r="F14" s="11">
        <v>15690</v>
      </c>
      <c r="G14" s="11">
        <v>0</v>
      </c>
      <c r="H14" s="11">
        <v>61920</v>
      </c>
      <c r="I14" s="11">
        <v>42984</v>
      </c>
      <c r="J14" s="11">
        <v>0</v>
      </c>
      <c r="K14" s="11">
        <v>33870</v>
      </c>
      <c r="L14" s="11">
        <v>13150</v>
      </c>
      <c r="M14" s="11">
        <v>36760</v>
      </c>
      <c r="N14" s="11">
        <v>58740</v>
      </c>
      <c r="O14" s="11">
        <v>0</v>
      </c>
      <c r="P14" s="11">
        <v>0</v>
      </c>
      <c r="Q14" s="11">
        <v>7956</v>
      </c>
      <c r="R14" s="11">
        <v>0</v>
      </c>
      <c r="S14" s="11">
        <v>73392</v>
      </c>
      <c r="T14" s="11">
        <v>14728</v>
      </c>
      <c r="U14" s="11">
        <v>48808</v>
      </c>
      <c r="V14" s="11">
        <v>25495</v>
      </c>
      <c r="W14" s="11">
        <v>36603</v>
      </c>
      <c r="X14" s="11">
        <v>0</v>
      </c>
      <c r="Y14" s="11">
        <v>29502</v>
      </c>
      <c r="Z14" s="11">
        <v>39450</v>
      </c>
      <c r="AA14" s="11">
        <v>13150</v>
      </c>
      <c r="AB14" s="11">
        <v>13150</v>
      </c>
      <c r="AC14" s="11">
        <v>27470</v>
      </c>
      <c r="AD14" s="11">
        <v>49440</v>
      </c>
      <c r="AE14" s="11">
        <v>49440</v>
      </c>
      <c r="AF14" s="11">
        <v>9468</v>
      </c>
      <c r="AG14" s="11">
        <v>15515</v>
      </c>
      <c r="AH14" s="11">
        <v>5150</v>
      </c>
      <c r="AI14" s="11">
        <v>4120</v>
      </c>
      <c r="AJ14" s="11">
        <v>2010</v>
      </c>
      <c r="AK14" s="11">
        <v>4775</v>
      </c>
      <c r="AL14" s="11">
        <v>3200</v>
      </c>
      <c r="AM14" s="11">
        <v>12930</v>
      </c>
      <c r="AN14" s="11">
        <v>12610</v>
      </c>
      <c r="AO14" s="11">
        <v>20765</v>
      </c>
      <c r="AP14" s="11">
        <v>11325</v>
      </c>
      <c r="AQ14" s="11">
        <v>0</v>
      </c>
      <c r="AR14" s="11">
        <v>31560</v>
      </c>
      <c r="AS14" s="11">
        <v>31560</v>
      </c>
      <c r="AT14" s="11">
        <v>20765</v>
      </c>
      <c r="AU14" s="11">
        <v>21762</v>
      </c>
      <c r="AV14" s="11">
        <v>85740</v>
      </c>
      <c r="AW14" s="11">
        <v>85740</v>
      </c>
      <c r="AX14" s="11">
        <v>131500</v>
      </c>
      <c r="AY14" s="11">
        <v>0</v>
      </c>
      <c r="AZ14" s="11">
        <v>0</v>
      </c>
      <c r="BA14" s="11">
        <v>0</v>
      </c>
      <c r="BB14" s="11">
        <v>4480</v>
      </c>
      <c r="BC14" s="11">
        <v>46720</v>
      </c>
      <c r="BD14" s="11">
        <v>53700</v>
      </c>
      <c r="BE14" s="11">
        <v>53700</v>
      </c>
      <c r="BF14" s="11">
        <v>99400</v>
      </c>
      <c r="BG14" s="11">
        <v>109720</v>
      </c>
      <c r="BH14" s="11">
        <v>109720</v>
      </c>
      <c r="BI14" s="11">
        <v>47340</v>
      </c>
      <c r="BJ14" s="11">
        <v>47340</v>
      </c>
      <c r="BK14" s="11">
        <v>54060</v>
      </c>
      <c r="BL14" s="11">
        <v>0</v>
      </c>
      <c r="BM14" s="11">
        <v>0</v>
      </c>
      <c r="BN14" s="11">
        <v>0</v>
      </c>
      <c r="BO14" s="11">
        <v>5927</v>
      </c>
      <c r="BP14" s="11">
        <v>0</v>
      </c>
      <c r="BQ14" s="11">
        <v>604900</v>
      </c>
      <c r="BR14" s="11">
        <v>105200</v>
      </c>
      <c r="BS14" s="11">
        <v>0</v>
      </c>
      <c r="BT14" s="11">
        <v>0</v>
      </c>
      <c r="BU14" s="11">
        <v>0</v>
      </c>
      <c r="BV14" s="11">
        <v>631200</v>
      </c>
      <c r="BW14" s="11">
        <v>852150</v>
      </c>
      <c r="BX14" s="11">
        <v>0</v>
      </c>
      <c r="BY14" s="11">
        <v>0</v>
      </c>
      <c r="BZ14" s="11">
        <v>0</v>
      </c>
      <c r="CA14" s="11">
        <v>25540</v>
      </c>
      <c r="CB14" s="11">
        <v>3156</v>
      </c>
      <c r="CC14" s="11">
        <v>817290</v>
      </c>
      <c r="CD14" s="11">
        <v>3692800</v>
      </c>
      <c r="CE14" s="11">
        <v>0</v>
      </c>
      <c r="CF14" s="11">
        <v>867900</v>
      </c>
      <c r="CG14" s="11">
        <v>0</v>
      </c>
      <c r="CH14" s="11">
        <v>374000</v>
      </c>
      <c r="CI14" s="11">
        <v>611900</v>
      </c>
      <c r="CJ14" s="11">
        <v>56176</v>
      </c>
      <c r="CK14" s="11">
        <v>0</v>
      </c>
      <c r="CL14" s="11">
        <v>34190</v>
      </c>
      <c r="CM14" s="11">
        <v>96630</v>
      </c>
      <c r="CN14" s="11">
        <v>0</v>
      </c>
      <c r="CO14" s="11">
        <v>21444</v>
      </c>
      <c r="CP14" s="11">
        <v>0</v>
      </c>
      <c r="CQ14" s="11">
        <v>11920</v>
      </c>
      <c r="CR14" s="11">
        <v>0</v>
      </c>
      <c r="CS14" s="11">
        <v>0</v>
      </c>
      <c r="CT14" s="11">
        <v>18815</v>
      </c>
      <c r="CU14" s="11">
        <v>13680</v>
      </c>
      <c r="CV14" s="11">
        <v>0</v>
      </c>
      <c r="CW14" s="11">
        <v>139390</v>
      </c>
      <c r="CX14" s="11">
        <v>17884</v>
      </c>
      <c r="CY14" s="11">
        <v>0</v>
      </c>
      <c r="CZ14" s="11">
        <v>0</v>
      </c>
      <c r="DA14" s="19">
        <f t="shared" si="1"/>
        <v>10910145</v>
      </c>
    </row>
    <row r="15" spans="1:105" x14ac:dyDescent="0.25">
      <c r="A15" s="5" t="s">
        <v>213</v>
      </c>
      <c r="B15" s="5">
        <v>4222121</v>
      </c>
      <c r="C15" s="11">
        <v>69160</v>
      </c>
      <c r="D15" s="11">
        <v>0</v>
      </c>
      <c r="E15" s="11">
        <v>10520</v>
      </c>
      <c r="F15" s="11">
        <v>15690</v>
      </c>
      <c r="G15" s="11">
        <v>0</v>
      </c>
      <c r="H15" s="11">
        <v>61920</v>
      </c>
      <c r="I15" s="11">
        <v>42984</v>
      </c>
      <c r="J15" s="11">
        <v>0</v>
      </c>
      <c r="K15" s="11">
        <v>33870</v>
      </c>
      <c r="L15" s="11">
        <v>13150</v>
      </c>
      <c r="M15" s="11">
        <v>36760</v>
      </c>
      <c r="N15" s="11">
        <v>58740</v>
      </c>
      <c r="O15" s="11">
        <v>0</v>
      </c>
      <c r="P15" s="11">
        <v>0</v>
      </c>
      <c r="Q15" s="11">
        <v>7956</v>
      </c>
      <c r="R15" s="11">
        <v>0</v>
      </c>
      <c r="S15" s="11">
        <v>73392</v>
      </c>
      <c r="T15" s="11">
        <v>14728</v>
      </c>
      <c r="U15" s="11">
        <v>48808</v>
      </c>
      <c r="V15" s="11">
        <v>25495</v>
      </c>
      <c r="W15" s="11">
        <v>36603</v>
      </c>
      <c r="X15" s="11">
        <v>0</v>
      </c>
      <c r="Y15" s="11">
        <v>29502</v>
      </c>
      <c r="Z15" s="11">
        <v>39450</v>
      </c>
      <c r="AA15" s="11">
        <v>13150</v>
      </c>
      <c r="AB15" s="11">
        <v>13150</v>
      </c>
      <c r="AC15" s="11">
        <v>27470</v>
      </c>
      <c r="AD15" s="11">
        <v>49440</v>
      </c>
      <c r="AE15" s="11">
        <v>49440</v>
      </c>
      <c r="AF15" s="11">
        <v>9468</v>
      </c>
      <c r="AG15" s="11">
        <v>15515</v>
      </c>
      <c r="AH15" s="11">
        <v>5150</v>
      </c>
      <c r="AI15" s="11">
        <v>4120</v>
      </c>
      <c r="AJ15" s="11">
        <v>2010</v>
      </c>
      <c r="AK15" s="11">
        <v>4775</v>
      </c>
      <c r="AL15" s="11">
        <v>3200</v>
      </c>
      <c r="AM15" s="11">
        <v>12930</v>
      </c>
      <c r="AN15" s="11">
        <v>12610</v>
      </c>
      <c r="AO15" s="11">
        <v>20765</v>
      </c>
      <c r="AP15" s="11">
        <v>11325</v>
      </c>
      <c r="AQ15" s="11">
        <v>0</v>
      </c>
      <c r="AR15" s="11">
        <v>31560</v>
      </c>
      <c r="AS15" s="11">
        <v>31560</v>
      </c>
      <c r="AT15" s="11">
        <v>20765</v>
      </c>
      <c r="AU15" s="11">
        <v>21762</v>
      </c>
      <c r="AV15" s="11">
        <v>85740</v>
      </c>
      <c r="AW15" s="11">
        <v>85740</v>
      </c>
      <c r="AX15" s="11">
        <v>131500</v>
      </c>
      <c r="AY15" s="11">
        <v>0</v>
      </c>
      <c r="AZ15" s="11">
        <v>0</v>
      </c>
      <c r="BA15" s="11">
        <v>0</v>
      </c>
      <c r="BB15" s="11">
        <v>4480</v>
      </c>
      <c r="BC15" s="11">
        <v>46720</v>
      </c>
      <c r="BD15" s="11">
        <v>53700</v>
      </c>
      <c r="BE15" s="11">
        <v>53700</v>
      </c>
      <c r="BF15" s="11">
        <v>99400</v>
      </c>
      <c r="BG15" s="11">
        <v>109720</v>
      </c>
      <c r="BH15" s="11">
        <v>109720</v>
      </c>
      <c r="BI15" s="11">
        <v>47340</v>
      </c>
      <c r="BJ15" s="11">
        <v>47340</v>
      </c>
      <c r="BK15" s="11">
        <v>54060</v>
      </c>
      <c r="BL15" s="11">
        <v>0</v>
      </c>
      <c r="BM15" s="11">
        <v>0</v>
      </c>
      <c r="BN15" s="11">
        <v>0</v>
      </c>
      <c r="BO15" s="11">
        <v>5927</v>
      </c>
      <c r="BP15" s="11">
        <v>0</v>
      </c>
      <c r="BQ15" s="11">
        <v>604900</v>
      </c>
      <c r="BR15" s="11">
        <v>105200</v>
      </c>
      <c r="BS15" s="11">
        <v>0</v>
      </c>
      <c r="BT15" s="11">
        <v>0</v>
      </c>
      <c r="BU15" s="11">
        <v>0</v>
      </c>
      <c r="BV15" s="11">
        <v>631200</v>
      </c>
      <c r="BW15" s="11">
        <v>852150</v>
      </c>
      <c r="BX15" s="11">
        <v>0</v>
      </c>
      <c r="BY15" s="11">
        <v>0</v>
      </c>
      <c r="BZ15" s="11">
        <v>0</v>
      </c>
      <c r="CA15" s="11">
        <v>25540</v>
      </c>
      <c r="CB15" s="11">
        <v>3156</v>
      </c>
      <c r="CC15" s="11">
        <v>817290</v>
      </c>
      <c r="CD15" s="11">
        <v>3692800</v>
      </c>
      <c r="CE15" s="11">
        <v>0</v>
      </c>
      <c r="CF15" s="11">
        <v>867900</v>
      </c>
      <c r="CG15" s="11">
        <v>0</v>
      </c>
      <c r="CH15" s="11">
        <v>374000</v>
      </c>
      <c r="CI15" s="11">
        <v>611900</v>
      </c>
      <c r="CJ15" s="11">
        <v>56176</v>
      </c>
      <c r="CK15" s="11">
        <v>0</v>
      </c>
      <c r="CL15" s="11">
        <v>34190</v>
      </c>
      <c r="CM15" s="11">
        <v>96630</v>
      </c>
      <c r="CN15" s="11">
        <v>0</v>
      </c>
      <c r="CO15" s="11">
        <v>21444</v>
      </c>
      <c r="CP15" s="11">
        <v>0</v>
      </c>
      <c r="CQ15" s="11">
        <v>11920</v>
      </c>
      <c r="CR15" s="11">
        <v>0</v>
      </c>
      <c r="CS15" s="11">
        <v>0</v>
      </c>
      <c r="CT15" s="11">
        <v>18815</v>
      </c>
      <c r="CU15" s="11">
        <v>13680</v>
      </c>
      <c r="CV15" s="11">
        <v>0</v>
      </c>
      <c r="CW15" s="11">
        <v>139390</v>
      </c>
      <c r="CX15" s="11">
        <v>17884</v>
      </c>
      <c r="CY15" s="11">
        <v>0</v>
      </c>
      <c r="CZ15" s="11">
        <v>0</v>
      </c>
      <c r="DA15" s="19">
        <f t="shared" si="1"/>
        <v>10910145</v>
      </c>
    </row>
    <row r="16" spans="1:105" x14ac:dyDescent="0.25">
      <c r="A16" s="5" t="s">
        <v>214</v>
      </c>
      <c r="B16" s="5">
        <v>4222135</v>
      </c>
      <c r="C16" s="11">
        <v>34580</v>
      </c>
      <c r="D16" s="11">
        <v>0</v>
      </c>
      <c r="E16" s="11">
        <v>10520</v>
      </c>
      <c r="F16" s="11">
        <v>15690</v>
      </c>
      <c r="G16" s="11">
        <v>0</v>
      </c>
      <c r="H16" s="11">
        <v>61920</v>
      </c>
      <c r="I16" s="11">
        <v>42984</v>
      </c>
      <c r="J16" s="11">
        <v>0</v>
      </c>
      <c r="K16" s="11">
        <v>33870</v>
      </c>
      <c r="L16" s="11">
        <v>13150</v>
      </c>
      <c r="M16" s="11">
        <v>36760</v>
      </c>
      <c r="N16" s="11">
        <v>39160</v>
      </c>
      <c r="O16" s="11">
        <v>0</v>
      </c>
      <c r="P16" s="11">
        <v>0</v>
      </c>
      <c r="Q16" s="11">
        <v>7956</v>
      </c>
      <c r="R16" s="11">
        <v>0</v>
      </c>
      <c r="S16" s="11">
        <v>73392</v>
      </c>
      <c r="T16" s="11">
        <v>14728</v>
      </c>
      <c r="U16" s="11">
        <v>30505</v>
      </c>
      <c r="V16" s="11">
        <v>25495</v>
      </c>
      <c r="W16" s="11">
        <v>36603</v>
      </c>
      <c r="X16" s="11">
        <v>0</v>
      </c>
      <c r="Y16" s="11">
        <v>29502</v>
      </c>
      <c r="Z16" s="11">
        <v>39450</v>
      </c>
      <c r="AA16" s="11">
        <v>13150</v>
      </c>
      <c r="AB16" s="11">
        <v>13150</v>
      </c>
      <c r="AC16" s="11">
        <v>27470</v>
      </c>
      <c r="AD16" s="11">
        <v>49440</v>
      </c>
      <c r="AE16" s="11">
        <v>49440</v>
      </c>
      <c r="AF16" s="11">
        <v>9468</v>
      </c>
      <c r="AG16" s="11">
        <v>15515</v>
      </c>
      <c r="AH16" s="11">
        <v>5150</v>
      </c>
      <c r="AI16" s="11">
        <v>4120</v>
      </c>
      <c r="AJ16" s="11">
        <v>2010</v>
      </c>
      <c r="AK16" s="11">
        <v>4775</v>
      </c>
      <c r="AL16" s="11">
        <v>3200</v>
      </c>
      <c r="AM16" s="11">
        <v>12930</v>
      </c>
      <c r="AN16" s="11">
        <v>12610</v>
      </c>
      <c r="AO16" s="11">
        <v>20765</v>
      </c>
      <c r="AP16" s="11">
        <v>11325</v>
      </c>
      <c r="AQ16" s="11">
        <v>0</v>
      </c>
      <c r="AR16" s="11">
        <v>31560</v>
      </c>
      <c r="AS16" s="11">
        <v>31560</v>
      </c>
      <c r="AT16" s="11">
        <v>20765</v>
      </c>
      <c r="AU16" s="11">
        <v>21762</v>
      </c>
      <c r="AV16" s="11">
        <v>85740</v>
      </c>
      <c r="AW16" s="11">
        <v>85740</v>
      </c>
      <c r="AX16" s="11">
        <v>131500</v>
      </c>
      <c r="AY16" s="11">
        <v>0</v>
      </c>
      <c r="AZ16" s="11">
        <v>0</v>
      </c>
      <c r="BA16" s="11">
        <v>0</v>
      </c>
      <c r="BB16" s="11">
        <v>4480</v>
      </c>
      <c r="BC16" s="11">
        <v>46720</v>
      </c>
      <c r="BD16" s="11">
        <v>53700</v>
      </c>
      <c r="BE16" s="11">
        <v>53700</v>
      </c>
      <c r="BF16" s="11">
        <v>99400</v>
      </c>
      <c r="BG16" s="11">
        <v>109720</v>
      </c>
      <c r="BH16" s="11">
        <v>109720</v>
      </c>
      <c r="BI16" s="11">
        <v>47340</v>
      </c>
      <c r="BJ16" s="11">
        <v>47340</v>
      </c>
      <c r="BK16" s="11">
        <v>54060</v>
      </c>
      <c r="BL16" s="11">
        <v>0</v>
      </c>
      <c r="BM16" s="11">
        <v>0</v>
      </c>
      <c r="BN16" s="11">
        <v>0</v>
      </c>
      <c r="BO16" s="11">
        <v>5927</v>
      </c>
      <c r="BP16" s="11">
        <v>0</v>
      </c>
      <c r="BQ16" s="11">
        <v>483920</v>
      </c>
      <c r="BR16" s="11">
        <v>84160</v>
      </c>
      <c r="BS16" s="11">
        <v>0</v>
      </c>
      <c r="BT16" s="11">
        <v>0</v>
      </c>
      <c r="BU16" s="11">
        <v>0</v>
      </c>
      <c r="BV16" s="11">
        <v>631200</v>
      </c>
      <c r="BW16" s="11">
        <v>852150</v>
      </c>
      <c r="BX16" s="11">
        <v>0</v>
      </c>
      <c r="BY16" s="11">
        <v>0</v>
      </c>
      <c r="BZ16" s="11">
        <v>0</v>
      </c>
      <c r="CA16" s="11">
        <v>25540</v>
      </c>
      <c r="CB16" s="11">
        <v>3156</v>
      </c>
      <c r="CC16" s="11">
        <v>817290</v>
      </c>
      <c r="CD16" s="11">
        <v>1846400</v>
      </c>
      <c r="CE16" s="11">
        <v>0</v>
      </c>
      <c r="CF16" s="11">
        <v>867900</v>
      </c>
      <c r="CG16" s="11">
        <v>0</v>
      </c>
      <c r="CH16" s="11">
        <v>374000</v>
      </c>
      <c r="CI16" s="11">
        <v>611900</v>
      </c>
      <c r="CJ16" s="11">
        <v>56176</v>
      </c>
      <c r="CK16" s="11">
        <v>0</v>
      </c>
      <c r="CL16" s="11">
        <v>34190</v>
      </c>
      <c r="CM16" s="11">
        <v>96630</v>
      </c>
      <c r="CN16" s="11">
        <v>0</v>
      </c>
      <c r="CO16" s="11">
        <v>21444</v>
      </c>
      <c r="CP16" s="11">
        <v>0</v>
      </c>
      <c r="CQ16" s="11">
        <v>11920</v>
      </c>
      <c r="CR16" s="11">
        <v>0</v>
      </c>
      <c r="CS16" s="11">
        <v>0</v>
      </c>
      <c r="CT16" s="11">
        <v>18815</v>
      </c>
      <c r="CU16" s="11">
        <v>13680</v>
      </c>
      <c r="CV16" s="11">
        <v>0</v>
      </c>
      <c r="CW16" s="11">
        <v>139390</v>
      </c>
      <c r="CX16" s="11">
        <v>17884</v>
      </c>
      <c r="CY16" s="11">
        <v>0</v>
      </c>
      <c r="CZ16" s="11">
        <v>0</v>
      </c>
      <c r="DA16" s="19">
        <f t="shared" si="1"/>
        <v>8849262</v>
      </c>
    </row>
    <row r="17" spans="1:105" x14ac:dyDescent="0.25">
      <c r="A17" s="5" t="s">
        <v>215</v>
      </c>
      <c r="B17" s="5">
        <v>4222102</v>
      </c>
      <c r="C17" s="11">
        <v>13832</v>
      </c>
      <c r="D17" s="11">
        <v>0</v>
      </c>
      <c r="E17" s="11">
        <v>6312</v>
      </c>
      <c r="F17" s="11">
        <v>6276</v>
      </c>
      <c r="G17" s="11">
        <v>0</v>
      </c>
      <c r="H17" s="11">
        <v>12384</v>
      </c>
      <c r="I17" s="11">
        <v>21492</v>
      </c>
      <c r="J17" s="11">
        <v>0</v>
      </c>
      <c r="K17" s="11">
        <v>16935</v>
      </c>
      <c r="L17" s="11">
        <v>13150</v>
      </c>
      <c r="M17" s="11">
        <v>18380</v>
      </c>
      <c r="N17" s="11">
        <v>19580</v>
      </c>
      <c r="O17" s="11">
        <v>0</v>
      </c>
      <c r="P17" s="11">
        <v>0</v>
      </c>
      <c r="Q17" s="11">
        <v>5304</v>
      </c>
      <c r="R17" s="11">
        <v>0</v>
      </c>
      <c r="S17" s="11">
        <v>73392</v>
      </c>
      <c r="T17" s="11">
        <v>14728</v>
      </c>
      <c r="U17" s="11">
        <v>18303</v>
      </c>
      <c r="V17" s="11">
        <v>15297</v>
      </c>
      <c r="W17" s="11">
        <v>36603</v>
      </c>
      <c r="X17" s="11">
        <v>0</v>
      </c>
      <c r="Y17" s="11">
        <v>29502</v>
      </c>
      <c r="Z17" s="11">
        <v>39450</v>
      </c>
      <c r="AA17" s="11">
        <v>13150</v>
      </c>
      <c r="AB17" s="11">
        <v>13150</v>
      </c>
      <c r="AC17" s="11">
        <v>27470</v>
      </c>
      <c r="AD17" s="11">
        <v>49440</v>
      </c>
      <c r="AE17" s="11">
        <v>49440</v>
      </c>
      <c r="AF17" s="11">
        <v>9468</v>
      </c>
      <c r="AG17" s="11">
        <v>15515</v>
      </c>
      <c r="AH17" s="11">
        <v>5150</v>
      </c>
      <c r="AI17" s="11">
        <v>4120</v>
      </c>
      <c r="AJ17" s="11">
        <v>2010</v>
      </c>
      <c r="AK17" s="11">
        <v>4775</v>
      </c>
      <c r="AL17" s="11">
        <v>3200</v>
      </c>
      <c r="AM17" s="11">
        <v>12930</v>
      </c>
      <c r="AN17" s="11">
        <v>12610</v>
      </c>
      <c r="AO17" s="11">
        <v>20765</v>
      </c>
      <c r="AP17" s="11">
        <v>11325</v>
      </c>
      <c r="AQ17" s="11">
        <v>0</v>
      </c>
      <c r="AR17" s="11">
        <v>31560</v>
      </c>
      <c r="AS17" s="11">
        <v>31560</v>
      </c>
      <c r="AT17" s="11">
        <v>20765</v>
      </c>
      <c r="AU17" s="11">
        <v>21762</v>
      </c>
      <c r="AV17" s="11">
        <v>85740</v>
      </c>
      <c r="AW17" s="11">
        <v>85740</v>
      </c>
      <c r="AX17" s="11">
        <v>131500</v>
      </c>
      <c r="AY17" s="11">
        <v>0</v>
      </c>
      <c r="AZ17" s="11">
        <v>0</v>
      </c>
      <c r="BA17" s="11">
        <v>0</v>
      </c>
      <c r="BB17" s="11">
        <v>4480</v>
      </c>
      <c r="BC17" s="11">
        <v>46720</v>
      </c>
      <c r="BD17" s="11">
        <v>53700</v>
      </c>
      <c r="BE17" s="11">
        <v>53700</v>
      </c>
      <c r="BF17" s="11">
        <v>99400</v>
      </c>
      <c r="BG17" s="11">
        <v>109720</v>
      </c>
      <c r="BH17" s="11">
        <v>109720</v>
      </c>
      <c r="BI17" s="11">
        <v>47340</v>
      </c>
      <c r="BJ17" s="11">
        <v>47340</v>
      </c>
      <c r="BK17" s="11">
        <v>54060</v>
      </c>
      <c r="BL17" s="11">
        <v>0</v>
      </c>
      <c r="BM17" s="11">
        <v>0</v>
      </c>
      <c r="BN17" s="11">
        <v>0</v>
      </c>
      <c r="BO17" s="11">
        <v>5927</v>
      </c>
      <c r="BP17" s="11">
        <v>0</v>
      </c>
      <c r="BQ17" s="11">
        <v>193568</v>
      </c>
      <c r="BR17" s="11">
        <v>33664</v>
      </c>
      <c r="BS17" s="11">
        <v>0</v>
      </c>
      <c r="BT17" s="11">
        <v>0</v>
      </c>
      <c r="BU17" s="11">
        <v>0</v>
      </c>
      <c r="BV17" s="11">
        <v>420800</v>
      </c>
      <c r="BW17" s="11">
        <v>568100</v>
      </c>
      <c r="BX17" s="11">
        <v>0</v>
      </c>
      <c r="BY17" s="11">
        <v>0</v>
      </c>
      <c r="BZ17" s="11">
        <v>0</v>
      </c>
      <c r="CA17" s="11">
        <v>12770</v>
      </c>
      <c r="CB17" s="11">
        <v>3156</v>
      </c>
      <c r="CC17" s="11">
        <v>817290</v>
      </c>
      <c r="CD17" s="11">
        <v>1846400</v>
      </c>
      <c r="CE17" s="11">
        <v>0</v>
      </c>
      <c r="CF17" s="11">
        <v>578600</v>
      </c>
      <c r="CG17" s="11">
        <v>0</v>
      </c>
      <c r="CH17" s="11">
        <v>374000</v>
      </c>
      <c r="CI17" s="11">
        <v>611900</v>
      </c>
      <c r="CJ17" s="11">
        <v>56176</v>
      </c>
      <c r="CK17" s="11">
        <v>0</v>
      </c>
      <c r="CL17" s="11">
        <v>0</v>
      </c>
      <c r="CM17" s="11">
        <v>96630</v>
      </c>
      <c r="CN17" s="11">
        <v>0</v>
      </c>
      <c r="CO17" s="11">
        <v>21444</v>
      </c>
      <c r="CP17" s="11">
        <v>0</v>
      </c>
      <c r="CQ17" s="11">
        <v>4768</v>
      </c>
      <c r="CR17" s="11">
        <v>0</v>
      </c>
      <c r="CS17" s="11">
        <v>0</v>
      </c>
      <c r="CT17" s="11">
        <v>7526</v>
      </c>
      <c r="CU17" s="11">
        <v>6840</v>
      </c>
      <c r="CV17" s="11">
        <v>0</v>
      </c>
      <c r="CW17" s="11">
        <v>139390</v>
      </c>
      <c r="CX17" s="11">
        <v>17884</v>
      </c>
      <c r="CY17" s="11">
        <v>0</v>
      </c>
      <c r="CZ17" s="11">
        <v>0</v>
      </c>
      <c r="DA17" s="19">
        <f t="shared" si="1"/>
        <v>7467078</v>
      </c>
    </row>
    <row r="18" spans="1:105" x14ac:dyDescent="0.25">
      <c r="A18" s="5" t="s">
        <v>216</v>
      </c>
      <c r="B18" s="5">
        <v>4222104</v>
      </c>
      <c r="C18" s="11">
        <v>13832</v>
      </c>
      <c r="D18" s="11">
        <v>0</v>
      </c>
      <c r="E18" s="11">
        <v>4208</v>
      </c>
      <c r="F18" s="11">
        <v>6276</v>
      </c>
      <c r="G18" s="11">
        <v>0</v>
      </c>
      <c r="H18" s="11">
        <v>12384</v>
      </c>
      <c r="I18" s="11">
        <v>21492</v>
      </c>
      <c r="J18" s="11">
        <v>0</v>
      </c>
      <c r="K18" s="11">
        <v>16935</v>
      </c>
      <c r="L18" s="11">
        <v>13150</v>
      </c>
      <c r="M18" s="11">
        <v>13785</v>
      </c>
      <c r="N18" s="11">
        <v>19580</v>
      </c>
      <c r="O18" s="11">
        <v>0</v>
      </c>
      <c r="P18" s="11">
        <v>0</v>
      </c>
      <c r="Q18" s="11">
        <v>5304</v>
      </c>
      <c r="R18" s="11">
        <v>0</v>
      </c>
      <c r="S18" s="11">
        <v>73392</v>
      </c>
      <c r="T18" s="11">
        <v>14728</v>
      </c>
      <c r="U18" s="11">
        <v>18303</v>
      </c>
      <c r="V18" s="11">
        <v>15297</v>
      </c>
      <c r="W18" s="11">
        <v>36603</v>
      </c>
      <c r="X18" s="11">
        <v>0</v>
      </c>
      <c r="Y18" s="11">
        <v>29502</v>
      </c>
      <c r="Z18" s="11">
        <v>39450</v>
      </c>
      <c r="AA18" s="11">
        <v>13150</v>
      </c>
      <c r="AB18" s="11">
        <v>13150</v>
      </c>
      <c r="AC18" s="11">
        <v>27470</v>
      </c>
      <c r="AD18" s="11">
        <v>49440</v>
      </c>
      <c r="AE18" s="11">
        <v>49440</v>
      </c>
      <c r="AF18" s="11">
        <v>9468</v>
      </c>
      <c r="AG18" s="11">
        <v>15515</v>
      </c>
      <c r="AH18" s="11">
        <v>5150</v>
      </c>
      <c r="AI18" s="11">
        <v>4120</v>
      </c>
      <c r="AJ18" s="11">
        <v>2010</v>
      </c>
      <c r="AK18" s="11">
        <v>4775</v>
      </c>
      <c r="AL18" s="11">
        <v>3200</v>
      </c>
      <c r="AM18" s="11">
        <v>12930</v>
      </c>
      <c r="AN18" s="11">
        <v>12610</v>
      </c>
      <c r="AO18" s="11">
        <v>20765</v>
      </c>
      <c r="AP18" s="11">
        <v>11325</v>
      </c>
      <c r="AQ18" s="11">
        <v>0</v>
      </c>
      <c r="AR18" s="11">
        <v>31560</v>
      </c>
      <c r="AS18" s="11">
        <v>31560</v>
      </c>
      <c r="AT18" s="11">
        <v>20765</v>
      </c>
      <c r="AU18" s="11">
        <v>21762</v>
      </c>
      <c r="AV18" s="11">
        <v>85740</v>
      </c>
      <c r="AW18" s="11">
        <v>85740</v>
      </c>
      <c r="AX18" s="11">
        <v>131500</v>
      </c>
      <c r="AY18" s="11">
        <v>0</v>
      </c>
      <c r="AZ18" s="11">
        <v>0</v>
      </c>
      <c r="BA18" s="11">
        <v>0</v>
      </c>
      <c r="BB18" s="11">
        <v>4480</v>
      </c>
      <c r="BC18" s="11">
        <v>46720</v>
      </c>
      <c r="BD18" s="11">
        <v>53700</v>
      </c>
      <c r="BE18" s="11">
        <v>53700</v>
      </c>
      <c r="BF18" s="11">
        <v>99400</v>
      </c>
      <c r="BG18" s="11">
        <v>109720</v>
      </c>
      <c r="BH18" s="11">
        <v>109720</v>
      </c>
      <c r="BI18" s="11">
        <v>47340</v>
      </c>
      <c r="BJ18" s="11">
        <v>47340</v>
      </c>
      <c r="BK18" s="11">
        <v>54060</v>
      </c>
      <c r="BL18" s="11">
        <v>0</v>
      </c>
      <c r="BM18" s="11">
        <v>0</v>
      </c>
      <c r="BN18" s="11">
        <v>0</v>
      </c>
      <c r="BO18" s="11">
        <v>5927</v>
      </c>
      <c r="BP18" s="11">
        <v>0</v>
      </c>
      <c r="BQ18" s="11">
        <v>120980</v>
      </c>
      <c r="BR18" s="11">
        <v>21040</v>
      </c>
      <c r="BS18" s="11">
        <v>0</v>
      </c>
      <c r="BT18" s="11">
        <v>0</v>
      </c>
      <c r="BU18" s="11">
        <v>0</v>
      </c>
      <c r="BV18" s="11">
        <v>420800</v>
      </c>
      <c r="BW18" s="11">
        <v>568100</v>
      </c>
      <c r="BX18" s="11">
        <v>0</v>
      </c>
      <c r="BY18" s="11">
        <v>0</v>
      </c>
      <c r="BZ18" s="11">
        <v>0</v>
      </c>
      <c r="CA18" s="11">
        <v>12770</v>
      </c>
      <c r="CB18" s="11">
        <v>3156</v>
      </c>
      <c r="CC18" s="11">
        <v>817290</v>
      </c>
      <c r="CD18" s="11">
        <v>923200</v>
      </c>
      <c r="CE18" s="11">
        <v>0</v>
      </c>
      <c r="CF18" s="11">
        <v>173580</v>
      </c>
      <c r="CG18" s="11">
        <v>0</v>
      </c>
      <c r="CH18" s="11">
        <v>374000</v>
      </c>
      <c r="CI18" s="11">
        <v>611900</v>
      </c>
      <c r="CJ18" s="11">
        <v>56176</v>
      </c>
      <c r="CK18" s="11">
        <v>0</v>
      </c>
      <c r="CL18" s="11">
        <v>0</v>
      </c>
      <c r="CM18" s="11">
        <v>96630</v>
      </c>
      <c r="CN18" s="11">
        <v>0</v>
      </c>
      <c r="CO18" s="11">
        <v>21444</v>
      </c>
      <c r="CP18" s="11">
        <v>0</v>
      </c>
      <c r="CQ18" s="11">
        <v>4768</v>
      </c>
      <c r="CR18" s="11">
        <v>0</v>
      </c>
      <c r="CS18" s="11">
        <v>0</v>
      </c>
      <c r="CT18" s="11">
        <v>7526</v>
      </c>
      <c r="CU18" s="11">
        <v>6840</v>
      </c>
      <c r="CV18" s="11">
        <v>0</v>
      </c>
      <c r="CW18" s="11">
        <v>139390</v>
      </c>
      <c r="CX18" s="11">
        <v>17884</v>
      </c>
      <c r="CY18" s="11">
        <v>0</v>
      </c>
      <c r="CZ18" s="11">
        <v>0</v>
      </c>
      <c r="DA18" s="19">
        <f t="shared" si="1"/>
        <v>6046947</v>
      </c>
    </row>
    <row r="19" spans="1:105" x14ac:dyDescent="0.25">
      <c r="A19" s="5" t="s">
        <v>217</v>
      </c>
      <c r="B19" s="5">
        <v>4222113</v>
      </c>
      <c r="C19" s="11">
        <v>13832</v>
      </c>
      <c r="D19" s="11">
        <v>0</v>
      </c>
      <c r="E19" s="11">
        <v>6312</v>
      </c>
      <c r="F19" s="11">
        <v>6276</v>
      </c>
      <c r="G19" s="11">
        <v>0</v>
      </c>
      <c r="H19" s="11">
        <v>12384</v>
      </c>
      <c r="I19" s="11">
        <v>21492</v>
      </c>
      <c r="J19" s="11">
        <v>0</v>
      </c>
      <c r="K19" s="11">
        <v>16935</v>
      </c>
      <c r="L19" s="11">
        <v>13150</v>
      </c>
      <c r="M19" s="11">
        <v>13785</v>
      </c>
      <c r="N19" s="11">
        <v>19580</v>
      </c>
      <c r="O19" s="11">
        <v>0</v>
      </c>
      <c r="P19" s="11">
        <v>0</v>
      </c>
      <c r="Q19" s="11">
        <v>5304</v>
      </c>
      <c r="R19" s="11">
        <v>0</v>
      </c>
      <c r="S19" s="11">
        <v>73392</v>
      </c>
      <c r="T19" s="11">
        <v>14728</v>
      </c>
      <c r="U19" s="11">
        <v>18303</v>
      </c>
      <c r="V19" s="11">
        <v>15297</v>
      </c>
      <c r="W19" s="11">
        <v>36603</v>
      </c>
      <c r="X19" s="11">
        <v>0</v>
      </c>
      <c r="Y19" s="11">
        <v>29502</v>
      </c>
      <c r="Z19" s="11">
        <v>39450</v>
      </c>
      <c r="AA19" s="11">
        <v>13150</v>
      </c>
      <c r="AB19" s="11">
        <v>13150</v>
      </c>
      <c r="AC19" s="11">
        <v>27470</v>
      </c>
      <c r="AD19" s="11">
        <v>49440</v>
      </c>
      <c r="AE19" s="11">
        <v>49440</v>
      </c>
      <c r="AF19" s="11">
        <v>9468</v>
      </c>
      <c r="AG19" s="11">
        <v>15515</v>
      </c>
      <c r="AH19" s="11">
        <v>5150</v>
      </c>
      <c r="AI19" s="11">
        <v>4120</v>
      </c>
      <c r="AJ19" s="11">
        <v>2010</v>
      </c>
      <c r="AK19" s="11">
        <v>4775</v>
      </c>
      <c r="AL19" s="11">
        <v>3200</v>
      </c>
      <c r="AM19" s="11">
        <v>12930</v>
      </c>
      <c r="AN19" s="11">
        <v>12610</v>
      </c>
      <c r="AO19" s="11">
        <v>20765</v>
      </c>
      <c r="AP19" s="11">
        <v>11325</v>
      </c>
      <c r="AQ19" s="11">
        <v>0</v>
      </c>
      <c r="AR19" s="11">
        <v>31560</v>
      </c>
      <c r="AS19" s="11">
        <v>31560</v>
      </c>
      <c r="AT19" s="11">
        <v>20765</v>
      </c>
      <c r="AU19" s="11">
        <v>21762</v>
      </c>
      <c r="AV19" s="11">
        <v>85740</v>
      </c>
      <c r="AW19" s="11">
        <v>85740</v>
      </c>
      <c r="AX19" s="11">
        <v>131500</v>
      </c>
      <c r="AY19" s="11">
        <v>0</v>
      </c>
      <c r="AZ19" s="11">
        <v>0</v>
      </c>
      <c r="BA19" s="11">
        <v>0</v>
      </c>
      <c r="BB19" s="11">
        <v>4480</v>
      </c>
      <c r="BC19" s="11">
        <v>46720</v>
      </c>
      <c r="BD19" s="11">
        <v>53700</v>
      </c>
      <c r="BE19" s="11">
        <v>53700</v>
      </c>
      <c r="BF19" s="11">
        <v>99400</v>
      </c>
      <c r="BG19" s="11">
        <v>109720</v>
      </c>
      <c r="BH19" s="11">
        <v>109720</v>
      </c>
      <c r="BI19" s="11">
        <v>47340</v>
      </c>
      <c r="BJ19" s="11">
        <v>47340</v>
      </c>
      <c r="BK19" s="11">
        <v>54060</v>
      </c>
      <c r="BL19" s="11">
        <v>0</v>
      </c>
      <c r="BM19" s="11">
        <v>0</v>
      </c>
      <c r="BN19" s="11">
        <v>0</v>
      </c>
      <c r="BO19" s="11">
        <v>5927</v>
      </c>
      <c r="BP19" s="11">
        <v>0</v>
      </c>
      <c r="BQ19" s="11">
        <v>193568</v>
      </c>
      <c r="BR19" s="11">
        <v>33664</v>
      </c>
      <c r="BS19" s="11">
        <v>0</v>
      </c>
      <c r="BT19" s="11">
        <v>0</v>
      </c>
      <c r="BU19" s="11">
        <v>0</v>
      </c>
      <c r="BV19" s="11">
        <v>420800</v>
      </c>
      <c r="BW19" s="11">
        <v>568100</v>
      </c>
      <c r="BX19" s="11">
        <v>0</v>
      </c>
      <c r="BY19" s="11">
        <v>0</v>
      </c>
      <c r="BZ19" s="11">
        <v>0</v>
      </c>
      <c r="CA19" s="11">
        <v>12770</v>
      </c>
      <c r="CB19" s="11">
        <v>3156</v>
      </c>
      <c r="CC19" s="11">
        <v>817290</v>
      </c>
      <c r="CD19" s="11">
        <v>1846400</v>
      </c>
      <c r="CE19" s="11">
        <v>0</v>
      </c>
      <c r="CF19" s="11">
        <v>289300</v>
      </c>
      <c r="CG19" s="11">
        <v>0</v>
      </c>
      <c r="CH19" s="11">
        <v>374000</v>
      </c>
      <c r="CI19" s="11">
        <v>611900</v>
      </c>
      <c r="CJ19" s="11">
        <v>56176</v>
      </c>
      <c r="CK19" s="11">
        <v>0</v>
      </c>
      <c r="CL19" s="11">
        <v>20514</v>
      </c>
      <c r="CM19" s="11">
        <v>96630</v>
      </c>
      <c r="CN19" s="11">
        <v>0</v>
      </c>
      <c r="CO19" s="11">
        <v>21444</v>
      </c>
      <c r="CP19" s="11">
        <v>0</v>
      </c>
      <c r="CQ19" s="11">
        <v>4768</v>
      </c>
      <c r="CR19" s="11">
        <v>0</v>
      </c>
      <c r="CS19" s="11">
        <v>0</v>
      </c>
      <c r="CT19" s="11">
        <v>7526</v>
      </c>
      <c r="CU19" s="11">
        <v>6840</v>
      </c>
      <c r="CV19" s="11">
        <v>0</v>
      </c>
      <c r="CW19" s="11">
        <v>139390</v>
      </c>
      <c r="CX19" s="11">
        <v>17884</v>
      </c>
      <c r="CY19" s="11">
        <v>0</v>
      </c>
      <c r="CZ19" s="11">
        <v>0</v>
      </c>
      <c r="DA19" s="19">
        <f t="shared" si="1"/>
        <v>7193697</v>
      </c>
    </row>
    <row r="20" spans="1:105" x14ac:dyDescent="0.25">
      <c r="A20" s="5" t="s">
        <v>218</v>
      </c>
      <c r="B20" s="5">
        <v>4222126</v>
      </c>
      <c r="C20" s="11">
        <v>69160</v>
      </c>
      <c r="D20" s="11">
        <v>0</v>
      </c>
      <c r="E20" s="11">
        <v>10520</v>
      </c>
      <c r="F20" s="11">
        <v>15690</v>
      </c>
      <c r="G20" s="11">
        <v>0</v>
      </c>
      <c r="H20" s="11">
        <v>61920</v>
      </c>
      <c r="I20" s="11">
        <v>42984</v>
      </c>
      <c r="J20" s="11">
        <v>0</v>
      </c>
      <c r="K20" s="11">
        <v>28225</v>
      </c>
      <c r="L20" s="11">
        <v>13150</v>
      </c>
      <c r="M20" s="11">
        <v>36760</v>
      </c>
      <c r="N20" s="11">
        <v>58740</v>
      </c>
      <c r="O20" s="11">
        <v>0</v>
      </c>
      <c r="P20" s="11">
        <v>0</v>
      </c>
      <c r="Q20" s="11">
        <v>7956</v>
      </c>
      <c r="R20" s="11">
        <v>0</v>
      </c>
      <c r="S20" s="11">
        <v>73392</v>
      </c>
      <c r="T20" s="11">
        <v>14728</v>
      </c>
      <c r="U20" s="11">
        <v>48808</v>
      </c>
      <c r="V20" s="11">
        <v>25495</v>
      </c>
      <c r="W20" s="11">
        <v>36603</v>
      </c>
      <c r="X20" s="11">
        <v>0</v>
      </c>
      <c r="Y20" s="11">
        <v>29502</v>
      </c>
      <c r="Z20" s="11">
        <v>39450</v>
      </c>
      <c r="AA20" s="11">
        <v>13150</v>
      </c>
      <c r="AB20" s="11">
        <v>13150</v>
      </c>
      <c r="AC20" s="11">
        <v>27470</v>
      </c>
      <c r="AD20" s="11">
        <v>49440</v>
      </c>
      <c r="AE20" s="11">
        <v>49440</v>
      </c>
      <c r="AF20" s="11">
        <v>9468</v>
      </c>
      <c r="AG20" s="11">
        <v>15515</v>
      </c>
      <c r="AH20" s="11">
        <v>5150</v>
      </c>
      <c r="AI20" s="11">
        <v>4120</v>
      </c>
      <c r="AJ20" s="11">
        <v>2010</v>
      </c>
      <c r="AK20" s="11">
        <v>4775</v>
      </c>
      <c r="AL20" s="11">
        <v>3200</v>
      </c>
      <c r="AM20" s="11">
        <v>12930</v>
      </c>
      <c r="AN20" s="11">
        <v>12610</v>
      </c>
      <c r="AO20" s="11">
        <v>20765</v>
      </c>
      <c r="AP20" s="11">
        <v>11325</v>
      </c>
      <c r="AQ20" s="11">
        <v>0</v>
      </c>
      <c r="AR20" s="11">
        <v>31560</v>
      </c>
      <c r="AS20" s="11">
        <v>31560</v>
      </c>
      <c r="AT20" s="11">
        <v>20765</v>
      </c>
      <c r="AU20" s="11">
        <v>21762</v>
      </c>
      <c r="AV20" s="11">
        <v>85740</v>
      </c>
      <c r="AW20" s="11">
        <v>85740</v>
      </c>
      <c r="AX20" s="11">
        <v>131500</v>
      </c>
      <c r="AY20" s="11">
        <v>0</v>
      </c>
      <c r="AZ20" s="11">
        <v>0</v>
      </c>
      <c r="BA20" s="11">
        <v>0</v>
      </c>
      <c r="BB20" s="11">
        <v>4480</v>
      </c>
      <c r="BC20" s="11">
        <v>46720</v>
      </c>
      <c r="BD20" s="11">
        <v>53700</v>
      </c>
      <c r="BE20" s="11">
        <v>53700</v>
      </c>
      <c r="BF20" s="11">
        <v>99400</v>
      </c>
      <c r="BG20" s="11">
        <v>109720</v>
      </c>
      <c r="BH20" s="11">
        <v>109720</v>
      </c>
      <c r="BI20" s="11">
        <v>47340</v>
      </c>
      <c r="BJ20" s="11">
        <v>47340</v>
      </c>
      <c r="BK20" s="11">
        <v>54060</v>
      </c>
      <c r="BL20" s="11">
        <v>0</v>
      </c>
      <c r="BM20" s="11">
        <v>0</v>
      </c>
      <c r="BN20" s="11">
        <v>0</v>
      </c>
      <c r="BO20" s="11">
        <v>5927</v>
      </c>
      <c r="BP20" s="11">
        <v>0</v>
      </c>
      <c r="BQ20" s="11">
        <v>145176</v>
      </c>
      <c r="BR20" s="11">
        <v>25248</v>
      </c>
      <c r="BS20" s="11">
        <v>0</v>
      </c>
      <c r="BT20" s="11">
        <v>0</v>
      </c>
      <c r="BU20" s="11">
        <v>0</v>
      </c>
      <c r="BV20" s="11">
        <v>631200</v>
      </c>
      <c r="BW20" s="11">
        <v>852150</v>
      </c>
      <c r="BX20" s="11">
        <v>0</v>
      </c>
      <c r="BY20" s="11">
        <v>0</v>
      </c>
      <c r="BZ20" s="11">
        <v>0</v>
      </c>
      <c r="CA20" s="11">
        <v>12770</v>
      </c>
      <c r="CB20" s="11">
        <v>3156</v>
      </c>
      <c r="CC20" s="11">
        <v>817290</v>
      </c>
      <c r="CD20" s="11">
        <v>2769600</v>
      </c>
      <c r="CE20" s="11">
        <v>0</v>
      </c>
      <c r="CF20" s="11">
        <v>867900</v>
      </c>
      <c r="CG20" s="11">
        <v>0</v>
      </c>
      <c r="CH20" s="11">
        <v>374000</v>
      </c>
      <c r="CI20" s="11">
        <v>611900</v>
      </c>
      <c r="CJ20" s="11">
        <v>56176</v>
      </c>
      <c r="CK20" s="11">
        <v>0</v>
      </c>
      <c r="CL20" s="11">
        <v>34190</v>
      </c>
      <c r="CM20" s="11">
        <v>96630</v>
      </c>
      <c r="CN20" s="11">
        <v>0</v>
      </c>
      <c r="CO20" s="11">
        <v>42888</v>
      </c>
      <c r="CP20" s="11">
        <v>0</v>
      </c>
      <c r="CQ20" s="11">
        <v>11920</v>
      </c>
      <c r="CR20" s="11">
        <v>0</v>
      </c>
      <c r="CS20" s="11">
        <v>0</v>
      </c>
      <c r="CT20" s="11">
        <v>18815</v>
      </c>
      <c r="CU20" s="11">
        <v>13680</v>
      </c>
      <c r="CV20" s="11">
        <v>0</v>
      </c>
      <c r="CW20" s="11">
        <v>139390</v>
      </c>
      <c r="CX20" s="11">
        <v>17884</v>
      </c>
      <c r="CY20" s="11">
        <v>0</v>
      </c>
      <c r="CZ20" s="11">
        <v>0</v>
      </c>
      <c r="DA20" s="19">
        <f t="shared" si="1"/>
        <v>9450298</v>
      </c>
    </row>
    <row r="21" spans="1:105" x14ac:dyDescent="0.25">
      <c r="A21" s="5" t="s">
        <v>219</v>
      </c>
      <c r="B21" s="5">
        <v>4222127</v>
      </c>
      <c r="C21" s="11">
        <v>13832</v>
      </c>
      <c r="D21" s="11">
        <v>0</v>
      </c>
      <c r="E21" s="11">
        <v>6312</v>
      </c>
      <c r="F21" s="11">
        <v>6276</v>
      </c>
      <c r="G21" s="11">
        <v>0</v>
      </c>
      <c r="H21" s="11">
        <v>18576</v>
      </c>
      <c r="I21" s="11">
        <v>21492</v>
      </c>
      <c r="J21" s="11">
        <v>0</v>
      </c>
      <c r="K21" s="11">
        <v>16935</v>
      </c>
      <c r="L21" s="11">
        <v>13150</v>
      </c>
      <c r="M21" s="11">
        <v>13785</v>
      </c>
      <c r="N21" s="11">
        <v>19580</v>
      </c>
      <c r="O21" s="11">
        <v>0</v>
      </c>
      <c r="P21" s="11">
        <v>0</v>
      </c>
      <c r="Q21" s="11">
        <v>5304</v>
      </c>
      <c r="R21" s="11">
        <v>0</v>
      </c>
      <c r="S21" s="11">
        <v>73392</v>
      </c>
      <c r="T21" s="11">
        <v>14728</v>
      </c>
      <c r="U21" s="11">
        <v>18303</v>
      </c>
      <c r="V21" s="11">
        <v>15297</v>
      </c>
      <c r="W21" s="11">
        <v>36603</v>
      </c>
      <c r="X21" s="11">
        <v>0</v>
      </c>
      <c r="Y21" s="11">
        <v>29502</v>
      </c>
      <c r="Z21" s="11">
        <v>39450</v>
      </c>
      <c r="AA21" s="11">
        <v>13150</v>
      </c>
      <c r="AB21" s="11">
        <v>13150</v>
      </c>
      <c r="AC21" s="11">
        <v>27470</v>
      </c>
      <c r="AD21" s="11">
        <v>49440</v>
      </c>
      <c r="AE21" s="11">
        <v>49440</v>
      </c>
      <c r="AF21" s="11">
        <v>9468</v>
      </c>
      <c r="AG21" s="11">
        <v>15515</v>
      </c>
      <c r="AH21" s="11">
        <v>5150</v>
      </c>
      <c r="AI21" s="11">
        <v>4120</v>
      </c>
      <c r="AJ21" s="11">
        <v>2010</v>
      </c>
      <c r="AK21" s="11">
        <v>4775</v>
      </c>
      <c r="AL21" s="11">
        <v>3200</v>
      </c>
      <c r="AM21" s="11">
        <v>12930</v>
      </c>
      <c r="AN21" s="11">
        <v>12610</v>
      </c>
      <c r="AO21" s="11">
        <v>20765</v>
      </c>
      <c r="AP21" s="11">
        <v>11325</v>
      </c>
      <c r="AQ21" s="11">
        <v>0</v>
      </c>
      <c r="AR21" s="11">
        <v>31560</v>
      </c>
      <c r="AS21" s="11">
        <v>31560</v>
      </c>
      <c r="AT21" s="11">
        <v>20765</v>
      </c>
      <c r="AU21" s="11">
        <v>21762</v>
      </c>
      <c r="AV21" s="11">
        <v>85740</v>
      </c>
      <c r="AW21" s="11">
        <v>85740</v>
      </c>
      <c r="AX21" s="11">
        <v>131500</v>
      </c>
      <c r="AY21" s="11">
        <v>0</v>
      </c>
      <c r="AZ21" s="11">
        <v>0</v>
      </c>
      <c r="BA21" s="11">
        <v>0</v>
      </c>
      <c r="BB21" s="11">
        <v>4480</v>
      </c>
      <c r="BC21" s="11">
        <v>46720</v>
      </c>
      <c r="BD21" s="11">
        <v>53700</v>
      </c>
      <c r="BE21" s="11">
        <v>53700</v>
      </c>
      <c r="BF21" s="11">
        <v>99400</v>
      </c>
      <c r="BG21" s="11">
        <v>109720</v>
      </c>
      <c r="BH21" s="11">
        <v>109720</v>
      </c>
      <c r="BI21" s="11">
        <v>47340</v>
      </c>
      <c r="BJ21" s="11">
        <v>47340</v>
      </c>
      <c r="BK21" s="11">
        <v>54060</v>
      </c>
      <c r="BL21" s="11">
        <v>0</v>
      </c>
      <c r="BM21" s="11">
        <v>0</v>
      </c>
      <c r="BN21" s="11">
        <v>0</v>
      </c>
      <c r="BO21" s="11">
        <v>5927</v>
      </c>
      <c r="BP21" s="11">
        <v>0</v>
      </c>
      <c r="BQ21" s="11">
        <v>120980</v>
      </c>
      <c r="BR21" s="11">
        <v>21040</v>
      </c>
      <c r="BS21" s="11">
        <v>0</v>
      </c>
      <c r="BT21" s="11">
        <v>0</v>
      </c>
      <c r="BU21" s="11">
        <v>0</v>
      </c>
      <c r="BV21" s="11">
        <v>420800</v>
      </c>
      <c r="BW21" s="11">
        <v>568100</v>
      </c>
      <c r="BX21" s="11">
        <v>0</v>
      </c>
      <c r="BY21" s="11">
        <v>0</v>
      </c>
      <c r="BZ21" s="11">
        <v>0</v>
      </c>
      <c r="CA21" s="11">
        <v>12770</v>
      </c>
      <c r="CB21" s="11">
        <v>3156</v>
      </c>
      <c r="CC21" s="11">
        <v>817290</v>
      </c>
      <c r="CD21" s="11">
        <v>923200</v>
      </c>
      <c r="CE21" s="11">
        <v>0</v>
      </c>
      <c r="CF21" s="11">
        <v>289300</v>
      </c>
      <c r="CG21" s="11">
        <v>0</v>
      </c>
      <c r="CH21" s="11">
        <v>374000</v>
      </c>
      <c r="CI21" s="11">
        <v>611900</v>
      </c>
      <c r="CJ21" s="11">
        <v>56176</v>
      </c>
      <c r="CK21" s="11">
        <v>0</v>
      </c>
      <c r="CL21" s="11">
        <v>20514</v>
      </c>
      <c r="CM21" s="11">
        <v>96630</v>
      </c>
      <c r="CN21" s="11">
        <v>0</v>
      </c>
      <c r="CO21" s="11">
        <v>21444</v>
      </c>
      <c r="CP21" s="11">
        <v>0</v>
      </c>
      <c r="CQ21" s="11">
        <v>4768</v>
      </c>
      <c r="CR21" s="11">
        <v>0</v>
      </c>
      <c r="CS21" s="11">
        <v>0</v>
      </c>
      <c r="CT21" s="11">
        <v>7526</v>
      </c>
      <c r="CU21" s="11">
        <v>6840</v>
      </c>
      <c r="CV21" s="11">
        <v>0</v>
      </c>
      <c r="CW21" s="11">
        <v>139390</v>
      </c>
      <c r="CX21" s="11">
        <v>17884</v>
      </c>
      <c r="CY21" s="11">
        <v>0</v>
      </c>
      <c r="CZ21" s="11">
        <v>0</v>
      </c>
      <c r="DA21" s="19">
        <f t="shared" si="1"/>
        <v>6191477</v>
      </c>
    </row>
    <row r="22" spans="1:105" x14ac:dyDescent="0.25">
      <c r="A22" s="5" t="s">
        <v>220</v>
      </c>
      <c r="B22" s="5">
        <v>4121000</v>
      </c>
      <c r="C22" s="11">
        <v>69160</v>
      </c>
      <c r="D22" s="11">
        <v>0</v>
      </c>
      <c r="E22" s="11">
        <v>10520</v>
      </c>
      <c r="F22" s="11">
        <v>15690</v>
      </c>
      <c r="G22" s="11">
        <v>0</v>
      </c>
      <c r="H22" s="11">
        <v>61920</v>
      </c>
      <c r="I22" s="11">
        <v>21492</v>
      </c>
      <c r="J22" s="11">
        <v>0</v>
      </c>
      <c r="K22" s="11">
        <v>16935</v>
      </c>
      <c r="L22" s="11">
        <v>13150</v>
      </c>
      <c r="M22" s="11">
        <v>36760</v>
      </c>
      <c r="N22" s="11">
        <v>19580</v>
      </c>
      <c r="O22" s="11">
        <v>0</v>
      </c>
      <c r="P22" s="11">
        <v>0</v>
      </c>
      <c r="Q22" s="11">
        <v>5304</v>
      </c>
      <c r="R22" s="11">
        <v>0</v>
      </c>
      <c r="S22" s="11">
        <v>73392</v>
      </c>
      <c r="T22" s="11">
        <v>14728</v>
      </c>
      <c r="U22" s="11">
        <v>48808</v>
      </c>
      <c r="V22" s="11">
        <v>25495</v>
      </c>
      <c r="W22" s="11">
        <v>36603</v>
      </c>
      <c r="X22" s="11">
        <v>0</v>
      </c>
      <c r="Y22" s="11">
        <v>29502</v>
      </c>
      <c r="Z22" s="11">
        <v>39450</v>
      </c>
      <c r="AA22" s="11">
        <v>13150</v>
      </c>
      <c r="AB22" s="11">
        <v>13150</v>
      </c>
      <c r="AC22" s="11">
        <v>27470</v>
      </c>
      <c r="AD22" s="11">
        <v>49440</v>
      </c>
      <c r="AE22" s="11">
        <v>49440</v>
      </c>
      <c r="AF22" s="11">
        <v>9468</v>
      </c>
      <c r="AG22" s="11">
        <v>15515</v>
      </c>
      <c r="AH22" s="11">
        <v>5150</v>
      </c>
      <c r="AI22" s="11">
        <v>4120</v>
      </c>
      <c r="AJ22" s="11">
        <v>2010</v>
      </c>
      <c r="AK22" s="11">
        <v>4775</v>
      </c>
      <c r="AL22" s="11">
        <v>3200</v>
      </c>
      <c r="AM22" s="11">
        <v>12930</v>
      </c>
      <c r="AN22" s="11">
        <v>12610</v>
      </c>
      <c r="AO22" s="11">
        <v>20765</v>
      </c>
      <c r="AP22" s="11">
        <v>11325</v>
      </c>
      <c r="AQ22" s="11">
        <v>0</v>
      </c>
      <c r="AR22" s="11">
        <v>31560</v>
      </c>
      <c r="AS22" s="11">
        <v>31560</v>
      </c>
      <c r="AT22" s="11">
        <v>20765</v>
      </c>
      <c r="AU22" s="11">
        <v>21762</v>
      </c>
      <c r="AV22" s="11">
        <v>85740</v>
      </c>
      <c r="AW22" s="11">
        <v>85740</v>
      </c>
      <c r="AX22" s="11">
        <v>131500</v>
      </c>
      <c r="AY22" s="11">
        <v>0</v>
      </c>
      <c r="AZ22" s="11">
        <v>0</v>
      </c>
      <c r="BA22" s="11">
        <v>0</v>
      </c>
      <c r="BB22" s="11">
        <v>4480</v>
      </c>
      <c r="BC22" s="11">
        <v>46720</v>
      </c>
      <c r="BD22" s="11">
        <v>53700</v>
      </c>
      <c r="BE22" s="11">
        <v>53700</v>
      </c>
      <c r="BF22" s="11">
        <v>99400</v>
      </c>
      <c r="BG22" s="11">
        <v>109720</v>
      </c>
      <c r="BH22" s="11">
        <v>109720</v>
      </c>
      <c r="BI22" s="11">
        <v>47340</v>
      </c>
      <c r="BJ22" s="11">
        <v>47340</v>
      </c>
      <c r="BK22" s="11">
        <v>54060</v>
      </c>
      <c r="BL22" s="11">
        <v>0</v>
      </c>
      <c r="BM22" s="11">
        <v>0</v>
      </c>
      <c r="BN22" s="11">
        <v>0</v>
      </c>
      <c r="BO22" s="11">
        <v>5927</v>
      </c>
      <c r="BP22" s="11">
        <v>0</v>
      </c>
      <c r="BQ22" s="11">
        <v>604900</v>
      </c>
      <c r="BR22" s="11">
        <v>105200</v>
      </c>
      <c r="BS22" s="11">
        <v>0</v>
      </c>
      <c r="BT22" s="11">
        <v>0</v>
      </c>
      <c r="BU22" s="11">
        <v>0</v>
      </c>
      <c r="BV22" s="11">
        <v>1262400</v>
      </c>
      <c r="BW22" s="11">
        <v>1704300</v>
      </c>
      <c r="BX22" s="11">
        <v>0</v>
      </c>
      <c r="BY22" s="11">
        <v>0</v>
      </c>
      <c r="BZ22" s="11">
        <v>0</v>
      </c>
      <c r="CA22" s="11">
        <v>15324</v>
      </c>
      <c r="CB22" s="11">
        <v>3156</v>
      </c>
      <c r="CC22" s="11">
        <v>817290</v>
      </c>
      <c r="CD22" s="11">
        <v>3692800</v>
      </c>
      <c r="CE22" s="11">
        <v>0</v>
      </c>
      <c r="CF22" s="11">
        <v>867900</v>
      </c>
      <c r="CG22" s="11">
        <v>0</v>
      </c>
      <c r="CH22" s="11">
        <v>374000</v>
      </c>
      <c r="CI22" s="11">
        <v>611900</v>
      </c>
      <c r="CJ22" s="11">
        <v>56176</v>
      </c>
      <c r="CK22" s="11">
        <v>0</v>
      </c>
      <c r="CL22" s="11">
        <v>34190</v>
      </c>
      <c r="CM22" s="11">
        <v>96630</v>
      </c>
      <c r="CN22" s="11">
        <v>0</v>
      </c>
      <c r="CO22" s="11">
        <v>64332</v>
      </c>
      <c r="CP22" s="11">
        <v>0</v>
      </c>
      <c r="CQ22" s="11">
        <v>11920</v>
      </c>
      <c r="CR22" s="11">
        <v>0</v>
      </c>
      <c r="CS22" s="11">
        <v>19936</v>
      </c>
      <c r="CT22" s="11">
        <v>18815</v>
      </c>
      <c r="CU22" s="11">
        <v>13680</v>
      </c>
      <c r="CV22" s="11">
        <v>152540</v>
      </c>
      <c r="CW22" s="11">
        <v>139390</v>
      </c>
      <c r="CX22" s="11">
        <v>17884</v>
      </c>
      <c r="CY22" s="11">
        <v>0</v>
      </c>
      <c r="CZ22" s="11">
        <v>0</v>
      </c>
      <c r="DA22" s="19">
        <f t="shared" si="1"/>
        <v>12518404</v>
      </c>
    </row>
    <row r="23" spans="1:105" x14ac:dyDescent="0.25">
      <c r="A23" s="5" t="s">
        <v>221</v>
      </c>
      <c r="B23" s="5">
        <v>4123002</v>
      </c>
      <c r="C23" s="11">
        <v>34580</v>
      </c>
      <c r="D23" s="11">
        <v>0</v>
      </c>
      <c r="E23" s="11">
        <v>6312</v>
      </c>
      <c r="F23" s="11">
        <v>9414</v>
      </c>
      <c r="G23" s="11">
        <v>0</v>
      </c>
      <c r="H23" s="11">
        <v>30960</v>
      </c>
      <c r="I23" s="11">
        <v>21492</v>
      </c>
      <c r="J23" s="11">
        <v>0</v>
      </c>
      <c r="K23" s="11">
        <v>16935</v>
      </c>
      <c r="L23" s="11">
        <v>13150</v>
      </c>
      <c r="M23" s="11">
        <v>22975</v>
      </c>
      <c r="N23" s="11">
        <v>19580</v>
      </c>
      <c r="O23" s="11">
        <v>0</v>
      </c>
      <c r="P23" s="11">
        <v>0</v>
      </c>
      <c r="Q23" s="11">
        <v>7956</v>
      </c>
      <c r="R23" s="11">
        <v>0</v>
      </c>
      <c r="S23" s="11">
        <v>73392</v>
      </c>
      <c r="T23" s="11">
        <v>14728</v>
      </c>
      <c r="U23" s="11">
        <v>18303</v>
      </c>
      <c r="V23" s="11">
        <v>15297</v>
      </c>
      <c r="W23" s="11">
        <v>36603</v>
      </c>
      <c r="X23" s="11">
        <v>0</v>
      </c>
      <c r="Y23" s="11">
        <v>29502</v>
      </c>
      <c r="Z23" s="11">
        <v>39450</v>
      </c>
      <c r="AA23" s="11">
        <v>13150</v>
      </c>
      <c r="AB23" s="11">
        <v>13150</v>
      </c>
      <c r="AC23" s="11">
        <v>27470</v>
      </c>
      <c r="AD23" s="11">
        <v>49440</v>
      </c>
      <c r="AE23" s="11">
        <v>49440</v>
      </c>
      <c r="AF23" s="11">
        <v>9468</v>
      </c>
      <c r="AG23" s="11">
        <v>15515</v>
      </c>
      <c r="AH23" s="11">
        <v>5150</v>
      </c>
      <c r="AI23" s="11">
        <v>4120</v>
      </c>
      <c r="AJ23" s="11">
        <v>2010</v>
      </c>
      <c r="AK23" s="11">
        <v>4775</v>
      </c>
      <c r="AL23" s="11">
        <v>3200</v>
      </c>
      <c r="AM23" s="11">
        <v>12930</v>
      </c>
      <c r="AN23" s="11">
        <v>12610</v>
      </c>
      <c r="AO23" s="11">
        <v>20765</v>
      </c>
      <c r="AP23" s="11">
        <v>11325</v>
      </c>
      <c r="AQ23" s="11">
        <v>0</v>
      </c>
      <c r="AR23" s="11">
        <v>31560</v>
      </c>
      <c r="AS23" s="11">
        <v>31560</v>
      </c>
      <c r="AT23" s="11">
        <v>20765</v>
      </c>
      <c r="AU23" s="11">
        <v>21762</v>
      </c>
      <c r="AV23" s="11">
        <v>85740</v>
      </c>
      <c r="AW23" s="11">
        <v>85740</v>
      </c>
      <c r="AX23" s="11">
        <v>131500</v>
      </c>
      <c r="AY23" s="11">
        <v>0</v>
      </c>
      <c r="AZ23" s="11">
        <v>0</v>
      </c>
      <c r="BA23" s="11">
        <v>0</v>
      </c>
      <c r="BB23" s="11">
        <v>4480</v>
      </c>
      <c r="BC23" s="11">
        <v>46720</v>
      </c>
      <c r="BD23" s="11">
        <v>53700</v>
      </c>
      <c r="BE23" s="11">
        <v>53700</v>
      </c>
      <c r="BF23" s="11">
        <v>99400</v>
      </c>
      <c r="BG23" s="11">
        <v>109720</v>
      </c>
      <c r="BH23" s="11">
        <v>109720</v>
      </c>
      <c r="BI23" s="11">
        <v>47340</v>
      </c>
      <c r="BJ23" s="11">
        <v>47340</v>
      </c>
      <c r="BK23" s="11">
        <v>54060</v>
      </c>
      <c r="BL23" s="11">
        <v>0</v>
      </c>
      <c r="BM23" s="11">
        <v>0</v>
      </c>
      <c r="BN23" s="11">
        <v>0</v>
      </c>
      <c r="BO23" s="11">
        <v>5927</v>
      </c>
      <c r="BP23" s="11">
        <v>0</v>
      </c>
      <c r="BQ23" s="11">
        <v>241960</v>
      </c>
      <c r="BR23" s="11">
        <v>42080</v>
      </c>
      <c r="BS23" s="11">
        <v>0</v>
      </c>
      <c r="BT23" s="11">
        <v>0</v>
      </c>
      <c r="BU23" s="11">
        <v>0</v>
      </c>
      <c r="BV23" s="11">
        <v>631200</v>
      </c>
      <c r="BW23" s="11">
        <v>852150</v>
      </c>
      <c r="BX23" s="11">
        <v>0</v>
      </c>
      <c r="BY23" s="11">
        <v>0</v>
      </c>
      <c r="BZ23" s="11">
        <v>0</v>
      </c>
      <c r="CA23" s="11">
        <v>12770</v>
      </c>
      <c r="CB23" s="11">
        <v>3156</v>
      </c>
      <c r="CC23" s="11">
        <v>817290</v>
      </c>
      <c r="CD23" s="11">
        <v>1846400</v>
      </c>
      <c r="CE23" s="11">
        <v>0</v>
      </c>
      <c r="CF23" s="11">
        <v>578600</v>
      </c>
      <c r="CG23" s="11">
        <v>0</v>
      </c>
      <c r="CH23" s="11">
        <v>374000</v>
      </c>
      <c r="CI23" s="11">
        <v>611900</v>
      </c>
      <c r="CJ23" s="11">
        <v>56176</v>
      </c>
      <c r="CK23" s="11">
        <v>0</v>
      </c>
      <c r="CL23" s="11">
        <v>20514</v>
      </c>
      <c r="CM23" s="11">
        <v>96630</v>
      </c>
      <c r="CN23" s="11">
        <v>0</v>
      </c>
      <c r="CO23" s="11">
        <v>21444</v>
      </c>
      <c r="CP23" s="11">
        <v>0</v>
      </c>
      <c r="CQ23" s="11">
        <v>4768</v>
      </c>
      <c r="CR23" s="11">
        <v>0</v>
      </c>
      <c r="CS23" s="11">
        <v>19936</v>
      </c>
      <c r="CT23" s="11">
        <v>7526</v>
      </c>
      <c r="CU23" s="11">
        <v>6840</v>
      </c>
      <c r="CV23" s="11">
        <v>91524</v>
      </c>
      <c r="CW23" s="11">
        <v>139390</v>
      </c>
      <c r="CX23" s="11">
        <v>17884</v>
      </c>
      <c r="CY23" s="11">
        <v>0</v>
      </c>
      <c r="CZ23" s="11">
        <v>0</v>
      </c>
      <c r="DA23" s="19">
        <f t="shared" si="1"/>
        <v>8200019</v>
      </c>
    </row>
    <row r="24" spans="1:105" x14ac:dyDescent="0.25">
      <c r="A24" s="5" t="s">
        <v>222</v>
      </c>
      <c r="B24" s="5">
        <v>4123005</v>
      </c>
      <c r="C24" s="11">
        <v>13832</v>
      </c>
      <c r="D24" s="11">
        <v>0</v>
      </c>
      <c r="E24" s="11">
        <v>6312</v>
      </c>
      <c r="F24" s="11">
        <v>6276</v>
      </c>
      <c r="G24" s="11">
        <v>0</v>
      </c>
      <c r="H24" s="11">
        <v>18576</v>
      </c>
      <c r="I24" s="11">
        <v>21492</v>
      </c>
      <c r="J24" s="11">
        <v>0</v>
      </c>
      <c r="K24" s="11">
        <v>16935</v>
      </c>
      <c r="L24" s="11">
        <v>13150</v>
      </c>
      <c r="M24" s="11">
        <v>22975</v>
      </c>
      <c r="N24" s="11">
        <v>19580</v>
      </c>
      <c r="O24" s="11">
        <v>0</v>
      </c>
      <c r="P24" s="11">
        <v>0</v>
      </c>
      <c r="Q24" s="11">
        <v>5304</v>
      </c>
      <c r="R24" s="11">
        <v>0</v>
      </c>
      <c r="S24" s="11">
        <v>73392</v>
      </c>
      <c r="T24" s="11">
        <v>14728</v>
      </c>
      <c r="U24" s="11">
        <v>18303</v>
      </c>
      <c r="V24" s="11">
        <v>15297</v>
      </c>
      <c r="W24" s="11">
        <v>36603</v>
      </c>
      <c r="X24" s="11">
        <v>0</v>
      </c>
      <c r="Y24" s="11">
        <v>29502</v>
      </c>
      <c r="Z24" s="11">
        <v>39450</v>
      </c>
      <c r="AA24" s="11">
        <v>13150</v>
      </c>
      <c r="AB24" s="11">
        <v>13150</v>
      </c>
      <c r="AC24" s="11">
        <v>27470</v>
      </c>
      <c r="AD24" s="11">
        <v>49440</v>
      </c>
      <c r="AE24" s="11">
        <v>49440</v>
      </c>
      <c r="AF24" s="11">
        <v>9468</v>
      </c>
      <c r="AG24" s="11">
        <v>15515</v>
      </c>
      <c r="AH24" s="11">
        <v>5150</v>
      </c>
      <c r="AI24" s="11">
        <v>4120</v>
      </c>
      <c r="AJ24" s="11">
        <v>2010</v>
      </c>
      <c r="AK24" s="11">
        <v>4775</v>
      </c>
      <c r="AL24" s="11">
        <v>3200</v>
      </c>
      <c r="AM24" s="11">
        <v>12930</v>
      </c>
      <c r="AN24" s="11">
        <v>12610</v>
      </c>
      <c r="AO24" s="11">
        <v>20765</v>
      </c>
      <c r="AP24" s="11">
        <v>11325</v>
      </c>
      <c r="AQ24" s="11">
        <v>0</v>
      </c>
      <c r="AR24" s="11">
        <v>31560</v>
      </c>
      <c r="AS24" s="11">
        <v>31560</v>
      </c>
      <c r="AT24" s="11">
        <v>20765</v>
      </c>
      <c r="AU24" s="11">
        <v>21762</v>
      </c>
      <c r="AV24" s="11">
        <v>85740</v>
      </c>
      <c r="AW24" s="11">
        <v>85740</v>
      </c>
      <c r="AX24" s="11">
        <v>131500</v>
      </c>
      <c r="AY24" s="11">
        <v>0</v>
      </c>
      <c r="AZ24" s="11">
        <v>0</v>
      </c>
      <c r="BA24" s="11">
        <v>0</v>
      </c>
      <c r="BB24" s="11">
        <v>4480</v>
      </c>
      <c r="BC24" s="11">
        <v>46720</v>
      </c>
      <c r="BD24" s="11">
        <v>53700</v>
      </c>
      <c r="BE24" s="11">
        <v>53700</v>
      </c>
      <c r="BF24" s="11">
        <v>99400</v>
      </c>
      <c r="BG24" s="11">
        <v>109720</v>
      </c>
      <c r="BH24" s="11">
        <v>109720</v>
      </c>
      <c r="BI24" s="11">
        <v>47340</v>
      </c>
      <c r="BJ24" s="11">
        <v>47340</v>
      </c>
      <c r="BK24" s="11">
        <v>54060</v>
      </c>
      <c r="BL24" s="11">
        <v>0</v>
      </c>
      <c r="BM24" s="11">
        <v>0</v>
      </c>
      <c r="BN24" s="11">
        <v>0</v>
      </c>
      <c r="BO24" s="11">
        <v>5927</v>
      </c>
      <c r="BP24" s="11">
        <v>0</v>
      </c>
      <c r="BQ24" s="11">
        <v>145176</v>
      </c>
      <c r="BR24" s="11">
        <v>25248</v>
      </c>
      <c r="BS24" s="11">
        <v>0</v>
      </c>
      <c r="BT24" s="11">
        <v>0</v>
      </c>
      <c r="BU24" s="11">
        <v>0</v>
      </c>
      <c r="BV24" s="11">
        <v>420800</v>
      </c>
      <c r="BW24" s="11">
        <v>568100</v>
      </c>
      <c r="BX24" s="11">
        <v>0</v>
      </c>
      <c r="BY24" s="11">
        <v>0</v>
      </c>
      <c r="BZ24" s="11">
        <v>0</v>
      </c>
      <c r="CA24" s="11">
        <v>12770</v>
      </c>
      <c r="CB24" s="11">
        <v>3156</v>
      </c>
      <c r="CC24" s="11">
        <v>817290</v>
      </c>
      <c r="CD24" s="11">
        <v>1846400</v>
      </c>
      <c r="CE24" s="11">
        <v>0</v>
      </c>
      <c r="CF24" s="11">
        <v>578600</v>
      </c>
      <c r="CG24" s="11">
        <v>0</v>
      </c>
      <c r="CH24" s="11">
        <v>374000</v>
      </c>
      <c r="CI24" s="11">
        <v>611900</v>
      </c>
      <c r="CJ24" s="11">
        <v>56176</v>
      </c>
      <c r="CK24" s="11">
        <v>0</v>
      </c>
      <c r="CL24" s="11">
        <v>20514</v>
      </c>
      <c r="CM24" s="11">
        <v>96630</v>
      </c>
      <c r="CN24" s="11">
        <v>0</v>
      </c>
      <c r="CO24" s="11">
        <v>21444</v>
      </c>
      <c r="CP24" s="11">
        <v>0</v>
      </c>
      <c r="CQ24" s="11">
        <v>4768</v>
      </c>
      <c r="CR24" s="11">
        <v>0</v>
      </c>
      <c r="CS24" s="11">
        <v>0</v>
      </c>
      <c r="CT24" s="11">
        <v>7526</v>
      </c>
      <c r="CU24" s="11">
        <v>6840</v>
      </c>
      <c r="CV24" s="11">
        <v>0</v>
      </c>
      <c r="CW24" s="11">
        <v>139390</v>
      </c>
      <c r="CX24" s="11">
        <v>17884</v>
      </c>
      <c r="CY24" s="11">
        <v>0</v>
      </c>
      <c r="CZ24" s="11">
        <v>0</v>
      </c>
      <c r="DA24" s="19">
        <f t="shared" si="1"/>
        <v>7441571</v>
      </c>
    </row>
    <row r="25" spans="1:105" x14ac:dyDescent="0.25">
      <c r="A25" s="5" t="s">
        <v>223</v>
      </c>
      <c r="B25" s="5">
        <v>4123001</v>
      </c>
      <c r="C25" s="11">
        <v>13832</v>
      </c>
      <c r="D25" s="11">
        <v>0</v>
      </c>
      <c r="E25" s="11">
        <v>6312</v>
      </c>
      <c r="F25" s="11">
        <v>9414</v>
      </c>
      <c r="G25" s="11">
        <v>0</v>
      </c>
      <c r="H25" s="11">
        <v>18576</v>
      </c>
      <c r="I25" s="11">
        <v>21492</v>
      </c>
      <c r="J25" s="11">
        <v>0</v>
      </c>
      <c r="K25" s="11">
        <v>16935</v>
      </c>
      <c r="L25" s="11">
        <v>13150</v>
      </c>
      <c r="M25" s="11">
        <v>13785</v>
      </c>
      <c r="N25" s="11">
        <v>19580</v>
      </c>
      <c r="O25" s="11">
        <v>0</v>
      </c>
      <c r="P25" s="11">
        <v>0</v>
      </c>
      <c r="Q25" s="11">
        <v>5304</v>
      </c>
      <c r="R25" s="11">
        <v>0</v>
      </c>
      <c r="S25" s="11">
        <v>73392</v>
      </c>
      <c r="T25" s="11">
        <v>14728</v>
      </c>
      <c r="U25" s="11">
        <v>18303</v>
      </c>
      <c r="V25" s="11">
        <v>15297</v>
      </c>
      <c r="W25" s="11">
        <v>36603</v>
      </c>
      <c r="X25" s="11">
        <v>0</v>
      </c>
      <c r="Y25" s="11">
        <v>29502</v>
      </c>
      <c r="Z25" s="11">
        <v>39450</v>
      </c>
      <c r="AA25" s="11">
        <v>13150</v>
      </c>
      <c r="AB25" s="11">
        <v>13150</v>
      </c>
      <c r="AC25" s="11">
        <v>27470</v>
      </c>
      <c r="AD25" s="11">
        <v>49440</v>
      </c>
      <c r="AE25" s="11">
        <v>49440</v>
      </c>
      <c r="AF25" s="11">
        <v>9468</v>
      </c>
      <c r="AG25" s="11">
        <v>15515</v>
      </c>
      <c r="AH25" s="11">
        <v>5150</v>
      </c>
      <c r="AI25" s="11">
        <v>4120</v>
      </c>
      <c r="AJ25" s="11">
        <v>2010</v>
      </c>
      <c r="AK25" s="11">
        <v>4775</v>
      </c>
      <c r="AL25" s="11">
        <v>3200</v>
      </c>
      <c r="AM25" s="11">
        <v>12930</v>
      </c>
      <c r="AN25" s="11">
        <v>12610</v>
      </c>
      <c r="AO25" s="11">
        <v>20765</v>
      </c>
      <c r="AP25" s="11">
        <v>11325</v>
      </c>
      <c r="AQ25" s="11">
        <v>0</v>
      </c>
      <c r="AR25" s="11">
        <v>31560</v>
      </c>
      <c r="AS25" s="11">
        <v>31560</v>
      </c>
      <c r="AT25" s="11">
        <v>20765</v>
      </c>
      <c r="AU25" s="11">
        <v>21762</v>
      </c>
      <c r="AV25" s="11">
        <v>85740</v>
      </c>
      <c r="AW25" s="11">
        <v>85740</v>
      </c>
      <c r="AX25" s="11">
        <v>131500</v>
      </c>
      <c r="AY25" s="11">
        <v>0</v>
      </c>
      <c r="AZ25" s="11">
        <v>0</v>
      </c>
      <c r="BA25" s="11">
        <v>0</v>
      </c>
      <c r="BB25" s="11">
        <v>4480</v>
      </c>
      <c r="BC25" s="11">
        <v>46720</v>
      </c>
      <c r="BD25" s="11">
        <v>53700</v>
      </c>
      <c r="BE25" s="11">
        <v>53700</v>
      </c>
      <c r="BF25" s="11">
        <v>99400</v>
      </c>
      <c r="BG25" s="11">
        <v>109720</v>
      </c>
      <c r="BH25" s="11">
        <v>109720</v>
      </c>
      <c r="BI25" s="11">
        <v>47340</v>
      </c>
      <c r="BJ25" s="11">
        <v>47340</v>
      </c>
      <c r="BK25" s="11">
        <v>54060</v>
      </c>
      <c r="BL25" s="11">
        <v>0</v>
      </c>
      <c r="BM25" s="11">
        <v>0</v>
      </c>
      <c r="BN25" s="11">
        <v>0</v>
      </c>
      <c r="BO25" s="11">
        <v>5927</v>
      </c>
      <c r="BP25" s="11">
        <v>0</v>
      </c>
      <c r="BQ25" s="11">
        <v>145176</v>
      </c>
      <c r="BR25" s="11">
        <v>25248</v>
      </c>
      <c r="BS25" s="11">
        <v>0</v>
      </c>
      <c r="BT25" s="11">
        <v>0</v>
      </c>
      <c r="BU25" s="11">
        <v>0</v>
      </c>
      <c r="BV25" s="11">
        <v>420800</v>
      </c>
      <c r="BW25" s="11">
        <v>568100</v>
      </c>
      <c r="BX25" s="11">
        <v>0</v>
      </c>
      <c r="BY25" s="11">
        <v>0</v>
      </c>
      <c r="BZ25" s="11">
        <v>0</v>
      </c>
      <c r="CA25" s="11">
        <v>12770</v>
      </c>
      <c r="CB25" s="11">
        <v>3156</v>
      </c>
      <c r="CC25" s="11">
        <v>817290</v>
      </c>
      <c r="CD25" s="11">
        <v>1477120</v>
      </c>
      <c r="CE25" s="11">
        <v>0</v>
      </c>
      <c r="CF25" s="11">
        <v>578600</v>
      </c>
      <c r="CG25" s="11">
        <v>0</v>
      </c>
      <c r="CH25" s="11">
        <v>374000</v>
      </c>
      <c r="CI25" s="11">
        <v>611900</v>
      </c>
      <c r="CJ25" s="11">
        <v>56176</v>
      </c>
      <c r="CK25" s="11">
        <v>0</v>
      </c>
      <c r="CL25" s="11">
        <v>20514</v>
      </c>
      <c r="CM25" s="11">
        <v>96630</v>
      </c>
      <c r="CN25" s="11">
        <v>0</v>
      </c>
      <c r="CO25" s="11">
        <v>21444</v>
      </c>
      <c r="CP25" s="11">
        <v>0</v>
      </c>
      <c r="CQ25" s="11">
        <v>4768</v>
      </c>
      <c r="CR25" s="11">
        <v>0</v>
      </c>
      <c r="CS25" s="11">
        <v>0</v>
      </c>
      <c r="CT25" s="11">
        <v>7526</v>
      </c>
      <c r="CU25" s="11">
        <v>6840</v>
      </c>
      <c r="CV25" s="11">
        <v>0</v>
      </c>
      <c r="CW25" s="11">
        <v>139390</v>
      </c>
      <c r="CX25" s="11">
        <v>17884</v>
      </c>
      <c r="CY25" s="11">
        <v>0</v>
      </c>
      <c r="CZ25" s="11">
        <v>0</v>
      </c>
      <c r="DA25" s="19">
        <f t="shared" si="1"/>
        <v>7066239</v>
      </c>
    </row>
    <row r="26" spans="1:105" x14ac:dyDescent="0.25">
      <c r="A26" s="5" t="s">
        <v>224</v>
      </c>
      <c r="B26" s="5">
        <v>4123004</v>
      </c>
      <c r="C26" s="11">
        <v>13832</v>
      </c>
      <c r="D26" s="11">
        <v>0</v>
      </c>
      <c r="E26" s="11">
        <v>6312</v>
      </c>
      <c r="F26" s="11">
        <v>6276</v>
      </c>
      <c r="G26" s="11">
        <v>0</v>
      </c>
      <c r="H26" s="11">
        <v>18576</v>
      </c>
      <c r="I26" s="11">
        <v>21492</v>
      </c>
      <c r="J26" s="11">
        <v>0</v>
      </c>
      <c r="K26" s="11">
        <v>16935</v>
      </c>
      <c r="L26" s="11">
        <v>13150</v>
      </c>
      <c r="M26" s="11">
        <v>13785</v>
      </c>
      <c r="N26" s="11">
        <v>19580</v>
      </c>
      <c r="O26" s="11">
        <v>0</v>
      </c>
      <c r="P26" s="11">
        <v>0</v>
      </c>
      <c r="Q26" s="11">
        <v>5304</v>
      </c>
      <c r="R26" s="11">
        <v>0</v>
      </c>
      <c r="S26" s="11">
        <v>73392</v>
      </c>
      <c r="T26" s="11">
        <v>14728</v>
      </c>
      <c r="U26" s="11">
        <v>18303</v>
      </c>
      <c r="V26" s="11">
        <v>15297</v>
      </c>
      <c r="W26" s="11">
        <v>36603</v>
      </c>
      <c r="X26" s="11">
        <v>0</v>
      </c>
      <c r="Y26" s="11">
        <v>29502</v>
      </c>
      <c r="Z26" s="11">
        <v>39450</v>
      </c>
      <c r="AA26" s="11">
        <v>13150</v>
      </c>
      <c r="AB26" s="11">
        <v>13150</v>
      </c>
      <c r="AC26" s="11">
        <v>27470</v>
      </c>
      <c r="AD26" s="11">
        <v>49440</v>
      </c>
      <c r="AE26" s="11">
        <v>49440</v>
      </c>
      <c r="AF26" s="11">
        <v>9468</v>
      </c>
      <c r="AG26" s="11">
        <v>15515</v>
      </c>
      <c r="AH26" s="11">
        <v>5150</v>
      </c>
      <c r="AI26" s="11">
        <v>4120</v>
      </c>
      <c r="AJ26" s="11">
        <v>2010</v>
      </c>
      <c r="AK26" s="11">
        <v>4775</v>
      </c>
      <c r="AL26" s="11">
        <v>3200</v>
      </c>
      <c r="AM26" s="11">
        <v>12930</v>
      </c>
      <c r="AN26" s="11">
        <v>12610</v>
      </c>
      <c r="AO26" s="11">
        <v>20765</v>
      </c>
      <c r="AP26" s="11">
        <v>11325</v>
      </c>
      <c r="AQ26" s="11">
        <v>0</v>
      </c>
      <c r="AR26" s="11">
        <v>31560</v>
      </c>
      <c r="AS26" s="11">
        <v>31560</v>
      </c>
      <c r="AT26" s="11">
        <v>20765</v>
      </c>
      <c r="AU26" s="11">
        <v>21762</v>
      </c>
      <c r="AV26" s="11">
        <v>85740</v>
      </c>
      <c r="AW26" s="11">
        <v>85740</v>
      </c>
      <c r="AX26" s="11">
        <v>131500</v>
      </c>
      <c r="AY26" s="11">
        <v>0</v>
      </c>
      <c r="AZ26" s="11">
        <v>0</v>
      </c>
      <c r="BA26" s="11">
        <v>0</v>
      </c>
      <c r="BB26" s="11">
        <v>4480</v>
      </c>
      <c r="BC26" s="11">
        <v>46720</v>
      </c>
      <c r="BD26" s="11">
        <v>53700</v>
      </c>
      <c r="BE26" s="11">
        <v>53700</v>
      </c>
      <c r="BF26" s="11">
        <v>99400</v>
      </c>
      <c r="BG26" s="11">
        <v>109720</v>
      </c>
      <c r="BH26" s="11">
        <v>109720</v>
      </c>
      <c r="BI26" s="11">
        <v>47340</v>
      </c>
      <c r="BJ26" s="11">
        <v>47340</v>
      </c>
      <c r="BK26" s="11">
        <v>54060</v>
      </c>
      <c r="BL26" s="11">
        <v>0</v>
      </c>
      <c r="BM26" s="11">
        <v>0</v>
      </c>
      <c r="BN26" s="11">
        <v>0</v>
      </c>
      <c r="BO26" s="11">
        <v>5927</v>
      </c>
      <c r="BP26" s="11">
        <v>0</v>
      </c>
      <c r="BQ26" s="11">
        <v>145176</v>
      </c>
      <c r="BR26" s="11">
        <v>25248</v>
      </c>
      <c r="BS26" s="11">
        <v>0</v>
      </c>
      <c r="BT26" s="11">
        <v>0</v>
      </c>
      <c r="BU26" s="11">
        <v>0</v>
      </c>
      <c r="BV26" s="11">
        <v>420800</v>
      </c>
      <c r="BW26" s="11">
        <v>568100</v>
      </c>
      <c r="BX26" s="11">
        <v>0</v>
      </c>
      <c r="BY26" s="11">
        <v>0</v>
      </c>
      <c r="BZ26" s="11">
        <v>0</v>
      </c>
      <c r="CA26" s="11">
        <v>12770</v>
      </c>
      <c r="CB26" s="11">
        <v>3156</v>
      </c>
      <c r="CC26" s="11">
        <v>817290</v>
      </c>
      <c r="CD26" s="11">
        <v>1477120</v>
      </c>
      <c r="CE26" s="11">
        <v>0</v>
      </c>
      <c r="CF26" s="11">
        <v>578600</v>
      </c>
      <c r="CG26" s="11">
        <v>0</v>
      </c>
      <c r="CH26" s="11">
        <v>374000</v>
      </c>
      <c r="CI26" s="11">
        <v>611900</v>
      </c>
      <c r="CJ26" s="11">
        <v>56176</v>
      </c>
      <c r="CK26" s="11">
        <v>0</v>
      </c>
      <c r="CL26" s="11">
        <v>20514</v>
      </c>
      <c r="CM26" s="11">
        <v>96630</v>
      </c>
      <c r="CN26" s="11">
        <v>0</v>
      </c>
      <c r="CO26" s="11">
        <v>21444</v>
      </c>
      <c r="CP26" s="11">
        <v>0</v>
      </c>
      <c r="CQ26" s="11">
        <v>4768</v>
      </c>
      <c r="CR26" s="11">
        <v>0</v>
      </c>
      <c r="CS26" s="11">
        <v>0</v>
      </c>
      <c r="CT26" s="11">
        <v>7526</v>
      </c>
      <c r="CU26" s="11">
        <v>6840</v>
      </c>
      <c r="CV26" s="11">
        <v>0</v>
      </c>
      <c r="CW26" s="11">
        <v>139390</v>
      </c>
      <c r="CX26" s="11">
        <v>17884</v>
      </c>
      <c r="CY26" s="11">
        <v>0</v>
      </c>
      <c r="CZ26" s="11">
        <v>0</v>
      </c>
      <c r="DA26" s="19">
        <f t="shared" si="1"/>
        <v>7063101</v>
      </c>
    </row>
    <row r="27" spans="1:105" x14ac:dyDescent="0.25">
      <c r="A27" s="5" t="s">
        <v>225</v>
      </c>
      <c r="B27" s="5">
        <v>4123010</v>
      </c>
      <c r="C27" s="11">
        <v>13832</v>
      </c>
      <c r="D27" s="11">
        <v>0</v>
      </c>
      <c r="E27" s="11">
        <v>6312</v>
      </c>
      <c r="F27" s="11">
        <v>9414</v>
      </c>
      <c r="G27" s="11">
        <v>0</v>
      </c>
      <c r="H27" s="11">
        <v>30960</v>
      </c>
      <c r="I27" s="11">
        <v>21492</v>
      </c>
      <c r="J27" s="11">
        <v>0</v>
      </c>
      <c r="K27" s="11">
        <v>16935</v>
      </c>
      <c r="L27" s="11">
        <v>13150</v>
      </c>
      <c r="M27" s="11">
        <v>22975</v>
      </c>
      <c r="N27" s="11">
        <v>19580</v>
      </c>
      <c r="O27" s="11">
        <v>0</v>
      </c>
      <c r="P27" s="11">
        <v>0</v>
      </c>
      <c r="Q27" s="11">
        <v>5304</v>
      </c>
      <c r="R27" s="11">
        <v>0</v>
      </c>
      <c r="S27" s="11">
        <v>73392</v>
      </c>
      <c r="T27" s="11">
        <v>14728</v>
      </c>
      <c r="U27" s="11">
        <v>18303</v>
      </c>
      <c r="V27" s="11">
        <v>15297</v>
      </c>
      <c r="W27" s="11">
        <v>36603</v>
      </c>
      <c r="X27" s="11">
        <v>0</v>
      </c>
      <c r="Y27" s="11">
        <v>29502</v>
      </c>
      <c r="Z27" s="11">
        <v>39450</v>
      </c>
      <c r="AA27" s="11">
        <v>13150</v>
      </c>
      <c r="AB27" s="11">
        <v>13150</v>
      </c>
      <c r="AC27" s="11">
        <v>27470</v>
      </c>
      <c r="AD27" s="11">
        <v>49440</v>
      </c>
      <c r="AE27" s="11">
        <v>49440</v>
      </c>
      <c r="AF27" s="11">
        <v>9468</v>
      </c>
      <c r="AG27" s="11">
        <v>15515</v>
      </c>
      <c r="AH27" s="11">
        <v>5150</v>
      </c>
      <c r="AI27" s="11">
        <v>4120</v>
      </c>
      <c r="AJ27" s="11">
        <v>2010</v>
      </c>
      <c r="AK27" s="11">
        <v>4775</v>
      </c>
      <c r="AL27" s="11">
        <v>3200</v>
      </c>
      <c r="AM27" s="11">
        <v>12930</v>
      </c>
      <c r="AN27" s="11">
        <v>12610</v>
      </c>
      <c r="AO27" s="11">
        <v>20765</v>
      </c>
      <c r="AP27" s="11">
        <v>11325</v>
      </c>
      <c r="AQ27" s="11">
        <v>0</v>
      </c>
      <c r="AR27" s="11">
        <v>31560</v>
      </c>
      <c r="AS27" s="11">
        <v>31560</v>
      </c>
      <c r="AT27" s="11">
        <v>20765</v>
      </c>
      <c r="AU27" s="11">
        <v>21762</v>
      </c>
      <c r="AV27" s="11">
        <v>85740</v>
      </c>
      <c r="AW27" s="11">
        <v>85740</v>
      </c>
      <c r="AX27" s="11">
        <v>131500</v>
      </c>
      <c r="AY27" s="11">
        <v>0</v>
      </c>
      <c r="AZ27" s="11">
        <v>0</v>
      </c>
      <c r="BA27" s="11">
        <v>0</v>
      </c>
      <c r="BB27" s="11">
        <v>4480</v>
      </c>
      <c r="BC27" s="11">
        <v>46720</v>
      </c>
      <c r="BD27" s="11">
        <v>53700</v>
      </c>
      <c r="BE27" s="11">
        <v>53700</v>
      </c>
      <c r="BF27" s="11">
        <v>99400</v>
      </c>
      <c r="BG27" s="11">
        <v>109720</v>
      </c>
      <c r="BH27" s="11">
        <v>109720</v>
      </c>
      <c r="BI27" s="11">
        <v>47340</v>
      </c>
      <c r="BJ27" s="11">
        <v>47340</v>
      </c>
      <c r="BK27" s="11">
        <v>54060</v>
      </c>
      <c r="BL27" s="11">
        <v>0</v>
      </c>
      <c r="BM27" s="11">
        <v>0</v>
      </c>
      <c r="BN27" s="11">
        <v>0</v>
      </c>
      <c r="BO27" s="11">
        <v>5927</v>
      </c>
      <c r="BP27" s="11">
        <v>0</v>
      </c>
      <c r="BQ27" s="11">
        <v>145176</v>
      </c>
      <c r="BR27" s="11">
        <v>25248</v>
      </c>
      <c r="BS27" s="11">
        <v>0</v>
      </c>
      <c r="BT27" s="11">
        <v>0</v>
      </c>
      <c r="BU27" s="11">
        <v>0</v>
      </c>
      <c r="BV27" s="11">
        <v>1262400</v>
      </c>
      <c r="BW27" s="11">
        <v>1704300</v>
      </c>
      <c r="BX27" s="11">
        <v>0</v>
      </c>
      <c r="BY27" s="11">
        <v>0</v>
      </c>
      <c r="BZ27" s="11">
        <v>0</v>
      </c>
      <c r="CA27" s="11">
        <v>12770</v>
      </c>
      <c r="CB27" s="11">
        <v>3156</v>
      </c>
      <c r="CC27" s="11">
        <v>817290</v>
      </c>
      <c r="CD27" s="11">
        <v>2769600</v>
      </c>
      <c r="CE27" s="11">
        <v>0</v>
      </c>
      <c r="CF27" s="11">
        <v>578600</v>
      </c>
      <c r="CG27" s="11">
        <v>0</v>
      </c>
      <c r="CH27" s="11">
        <v>374000</v>
      </c>
      <c r="CI27" s="11">
        <v>611900</v>
      </c>
      <c r="CJ27" s="11">
        <v>56176</v>
      </c>
      <c r="CK27" s="11">
        <v>0</v>
      </c>
      <c r="CL27" s="11">
        <v>20514</v>
      </c>
      <c r="CM27" s="11">
        <v>96630</v>
      </c>
      <c r="CN27" s="11">
        <v>0</v>
      </c>
      <c r="CO27" s="11">
        <v>21444</v>
      </c>
      <c r="CP27" s="11">
        <v>0</v>
      </c>
      <c r="CQ27" s="11">
        <v>4768</v>
      </c>
      <c r="CR27" s="11">
        <v>0</v>
      </c>
      <c r="CS27" s="11">
        <v>0</v>
      </c>
      <c r="CT27" s="11">
        <v>7526</v>
      </c>
      <c r="CU27" s="11">
        <v>6840</v>
      </c>
      <c r="CV27" s="11">
        <v>0</v>
      </c>
      <c r="CW27" s="11">
        <v>139390</v>
      </c>
      <c r="CX27" s="11">
        <v>17884</v>
      </c>
      <c r="CY27" s="11">
        <v>0</v>
      </c>
      <c r="CZ27" s="11">
        <v>0</v>
      </c>
      <c r="DA27" s="19">
        <f t="shared" si="1"/>
        <v>10358093</v>
      </c>
    </row>
    <row r="28" spans="1:105" x14ac:dyDescent="0.25">
      <c r="A28" s="5" t="s">
        <v>226</v>
      </c>
      <c r="B28" s="5">
        <v>4123007</v>
      </c>
      <c r="C28" s="11">
        <v>13832</v>
      </c>
      <c r="D28" s="11">
        <v>0</v>
      </c>
      <c r="E28" s="11">
        <v>6312</v>
      </c>
      <c r="F28" s="11">
        <v>9414</v>
      </c>
      <c r="G28" s="11">
        <v>0</v>
      </c>
      <c r="H28" s="11">
        <v>18576</v>
      </c>
      <c r="I28" s="11">
        <v>21492</v>
      </c>
      <c r="J28" s="11">
        <v>0</v>
      </c>
      <c r="K28" s="11">
        <v>16935</v>
      </c>
      <c r="L28" s="11">
        <v>13150</v>
      </c>
      <c r="M28" s="11">
        <v>22975</v>
      </c>
      <c r="N28" s="11">
        <v>19580</v>
      </c>
      <c r="O28" s="11">
        <v>0</v>
      </c>
      <c r="P28" s="11">
        <v>0</v>
      </c>
      <c r="Q28" s="11">
        <v>5304</v>
      </c>
      <c r="R28" s="11">
        <v>0</v>
      </c>
      <c r="S28" s="11">
        <v>73392</v>
      </c>
      <c r="T28" s="11">
        <v>14728</v>
      </c>
      <c r="U28" s="11">
        <v>18303</v>
      </c>
      <c r="V28" s="11">
        <v>15297</v>
      </c>
      <c r="W28" s="11">
        <v>36603</v>
      </c>
      <c r="X28" s="11">
        <v>0</v>
      </c>
      <c r="Y28" s="11">
        <v>29502</v>
      </c>
      <c r="Z28" s="11">
        <v>39450</v>
      </c>
      <c r="AA28" s="11">
        <v>13150</v>
      </c>
      <c r="AB28" s="11">
        <v>13150</v>
      </c>
      <c r="AC28" s="11">
        <v>27470</v>
      </c>
      <c r="AD28" s="11">
        <v>49440</v>
      </c>
      <c r="AE28" s="11">
        <v>49440</v>
      </c>
      <c r="AF28" s="11">
        <v>9468</v>
      </c>
      <c r="AG28" s="11">
        <v>15515</v>
      </c>
      <c r="AH28" s="11">
        <v>5150</v>
      </c>
      <c r="AI28" s="11">
        <v>4120</v>
      </c>
      <c r="AJ28" s="11">
        <v>2010</v>
      </c>
      <c r="AK28" s="11">
        <v>4775</v>
      </c>
      <c r="AL28" s="11">
        <v>3200</v>
      </c>
      <c r="AM28" s="11">
        <v>12930</v>
      </c>
      <c r="AN28" s="11">
        <v>12610</v>
      </c>
      <c r="AO28" s="11">
        <v>20765</v>
      </c>
      <c r="AP28" s="11">
        <v>11325</v>
      </c>
      <c r="AQ28" s="11">
        <v>0</v>
      </c>
      <c r="AR28" s="11">
        <v>31560</v>
      </c>
      <c r="AS28" s="11">
        <v>31560</v>
      </c>
      <c r="AT28" s="11">
        <v>20765</v>
      </c>
      <c r="AU28" s="11">
        <v>21762</v>
      </c>
      <c r="AV28" s="11">
        <v>85740</v>
      </c>
      <c r="AW28" s="11">
        <v>85740</v>
      </c>
      <c r="AX28" s="11">
        <v>131500</v>
      </c>
      <c r="AY28" s="11">
        <v>0</v>
      </c>
      <c r="AZ28" s="11">
        <v>0</v>
      </c>
      <c r="BA28" s="11">
        <v>0</v>
      </c>
      <c r="BB28" s="11">
        <v>4480</v>
      </c>
      <c r="BC28" s="11">
        <v>46720</v>
      </c>
      <c r="BD28" s="11">
        <v>53700</v>
      </c>
      <c r="BE28" s="11">
        <v>53700</v>
      </c>
      <c r="BF28" s="11">
        <v>99400</v>
      </c>
      <c r="BG28" s="11">
        <v>109720</v>
      </c>
      <c r="BH28" s="11">
        <v>109720</v>
      </c>
      <c r="BI28" s="11">
        <v>47340</v>
      </c>
      <c r="BJ28" s="11">
        <v>47340</v>
      </c>
      <c r="BK28" s="11">
        <v>54060</v>
      </c>
      <c r="BL28" s="11">
        <v>0</v>
      </c>
      <c r="BM28" s="11">
        <v>0</v>
      </c>
      <c r="BN28" s="11">
        <v>0</v>
      </c>
      <c r="BO28" s="11">
        <v>5927</v>
      </c>
      <c r="BP28" s="11">
        <v>0</v>
      </c>
      <c r="BQ28" s="11">
        <v>145176</v>
      </c>
      <c r="BR28" s="11">
        <v>25248</v>
      </c>
      <c r="BS28" s="11">
        <v>0</v>
      </c>
      <c r="BT28" s="11">
        <v>0</v>
      </c>
      <c r="BU28" s="11">
        <v>0</v>
      </c>
      <c r="BV28" s="11">
        <v>631200</v>
      </c>
      <c r="BW28" s="11">
        <v>852150</v>
      </c>
      <c r="BX28" s="11">
        <v>0</v>
      </c>
      <c r="BY28" s="11">
        <v>0</v>
      </c>
      <c r="BZ28" s="11">
        <v>0</v>
      </c>
      <c r="CA28" s="11">
        <v>12770</v>
      </c>
      <c r="CB28" s="11">
        <v>3156</v>
      </c>
      <c r="CC28" s="11">
        <v>817290</v>
      </c>
      <c r="CD28" s="11">
        <v>1846400</v>
      </c>
      <c r="CE28" s="11">
        <v>0</v>
      </c>
      <c r="CF28" s="11">
        <v>578600</v>
      </c>
      <c r="CG28" s="11">
        <v>0</v>
      </c>
      <c r="CH28" s="11">
        <v>374000</v>
      </c>
      <c r="CI28" s="11">
        <v>611900</v>
      </c>
      <c r="CJ28" s="11">
        <v>56176</v>
      </c>
      <c r="CK28" s="11">
        <v>0</v>
      </c>
      <c r="CL28" s="11">
        <v>20514</v>
      </c>
      <c r="CM28" s="11">
        <v>96630</v>
      </c>
      <c r="CN28" s="11">
        <v>0</v>
      </c>
      <c r="CO28" s="11">
        <v>21444</v>
      </c>
      <c r="CP28" s="11">
        <v>0</v>
      </c>
      <c r="CQ28" s="11">
        <v>4768</v>
      </c>
      <c r="CR28" s="11">
        <v>0</v>
      </c>
      <c r="CS28" s="11">
        <v>0</v>
      </c>
      <c r="CT28" s="11">
        <v>7526</v>
      </c>
      <c r="CU28" s="11">
        <v>6840</v>
      </c>
      <c r="CV28" s="11">
        <v>0</v>
      </c>
      <c r="CW28" s="11">
        <v>139390</v>
      </c>
      <c r="CX28" s="11">
        <v>17884</v>
      </c>
      <c r="CY28" s="11">
        <v>0</v>
      </c>
      <c r="CZ28" s="11">
        <v>0</v>
      </c>
      <c r="DA28" s="19">
        <f t="shared" si="1"/>
        <v>7939159</v>
      </c>
    </row>
    <row r="29" spans="1:105" x14ac:dyDescent="0.25">
      <c r="A29" s="5" t="s">
        <v>227</v>
      </c>
      <c r="B29" s="5"/>
      <c r="C29" s="11">
        <v>13832</v>
      </c>
      <c r="D29" s="11">
        <v>0</v>
      </c>
      <c r="E29" s="11">
        <v>4208</v>
      </c>
      <c r="F29" s="11">
        <v>6276</v>
      </c>
      <c r="G29" s="11">
        <v>0</v>
      </c>
      <c r="H29" s="11">
        <v>12384</v>
      </c>
      <c r="I29" s="11">
        <v>21492</v>
      </c>
      <c r="J29" s="11">
        <v>0</v>
      </c>
      <c r="K29" s="11">
        <v>16935</v>
      </c>
      <c r="L29" s="11">
        <v>13150</v>
      </c>
      <c r="M29" s="11">
        <v>22975</v>
      </c>
      <c r="N29" s="11">
        <v>19580</v>
      </c>
      <c r="O29" s="11">
        <v>0</v>
      </c>
      <c r="P29" s="11">
        <v>0</v>
      </c>
      <c r="Q29" s="11">
        <v>5304</v>
      </c>
      <c r="R29" s="11">
        <v>0</v>
      </c>
      <c r="S29" s="11">
        <v>73392</v>
      </c>
      <c r="T29" s="11">
        <v>14728</v>
      </c>
      <c r="U29" s="11">
        <v>18303</v>
      </c>
      <c r="V29" s="11">
        <v>15297</v>
      </c>
      <c r="W29" s="11">
        <v>36603</v>
      </c>
      <c r="X29" s="11">
        <v>0</v>
      </c>
      <c r="Y29" s="11">
        <v>29502</v>
      </c>
      <c r="Z29" s="11">
        <v>39450</v>
      </c>
      <c r="AA29" s="11">
        <v>13150</v>
      </c>
      <c r="AB29" s="11">
        <v>13150</v>
      </c>
      <c r="AC29" s="11">
        <v>27470</v>
      </c>
      <c r="AD29" s="11">
        <v>49440</v>
      </c>
      <c r="AE29" s="11">
        <v>49440</v>
      </c>
      <c r="AF29" s="11">
        <v>9468</v>
      </c>
      <c r="AG29" s="11">
        <v>15515</v>
      </c>
      <c r="AH29" s="11">
        <v>5150</v>
      </c>
      <c r="AI29" s="11">
        <v>4120</v>
      </c>
      <c r="AJ29" s="11">
        <v>2010</v>
      </c>
      <c r="AK29" s="11">
        <v>4775</v>
      </c>
      <c r="AL29" s="11">
        <v>3200</v>
      </c>
      <c r="AM29" s="11">
        <v>12930</v>
      </c>
      <c r="AN29" s="11">
        <v>12610</v>
      </c>
      <c r="AO29" s="11">
        <v>20765</v>
      </c>
      <c r="AP29" s="11">
        <v>11325</v>
      </c>
      <c r="AQ29" s="11">
        <v>0</v>
      </c>
      <c r="AR29" s="11">
        <v>31560</v>
      </c>
      <c r="AS29" s="11">
        <v>31560</v>
      </c>
      <c r="AT29" s="11">
        <v>20765</v>
      </c>
      <c r="AU29" s="11">
        <v>21762</v>
      </c>
      <c r="AV29" s="11">
        <v>85740</v>
      </c>
      <c r="AW29" s="11">
        <v>85740</v>
      </c>
      <c r="AX29" s="11">
        <v>131500</v>
      </c>
      <c r="AY29" s="11">
        <v>0</v>
      </c>
      <c r="AZ29" s="11">
        <v>0</v>
      </c>
      <c r="BA29" s="11">
        <v>0</v>
      </c>
      <c r="BB29" s="11">
        <v>4480</v>
      </c>
      <c r="BC29" s="11">
        <v>46720</v>
      </c>
      <c r="BD29" s="11">
        <v>53700</v>
      </c>
      <c r="BE29" s="11">
        <v>53700</v>
      </c>
      <c r="BF29" s="11">
        <v>99400</v>
      </c>
      <c r="BG29" s="11">
        <v>109720</v>
      </c>
      <c r="BH29" s="11">
        <v>109720</v>
      </c>
      <c r="BI29" s="11">
        <v>47340</v>
      </c>
      <c r="BJ29" s="11">
        <v>47340</v>
      </c>
      <c r="BK29" s="11">
        <v>54060</v>
      </c>
      <c r="BL29" s="11">
        <v>0</v>
      </c>
      <c r="BM29" s="11">
        <v>0</v>
      </c>
      <c r="BN29" s="11">
        <v>0</v>
      </c>
      <c r="BO29" s="11">
        <v>5927</v>
      </c>
      <c r="BP29" s="11">
        <v>0</v>
      </c>
      <c r="BQ29" s="11">
        <v>145176</v>
      </c>
      <c r="BR29" s="11">
        <v>25248</v>
      </c>
      <c r="BS29" s="11">
        <v>0</v>
      </c>
      <c r="BT29" s="11">
        <v>0</v>
      </c>
      <c r="BU29" s="11">
        <v>0</v>
      </c>
      <c r="BV29" s="11">
        <v>631200</v>
      </c>
      <c r="BW29" s="11">
        <v>852150</v>
      </c>
      <c r="BX29" s="11">
        <v>0</v>
      </c>
      <c r="BY29" s="11">
        <v>0</v>
      </c>
      <c r="BZ29" s="11">
        <v>0</v>
      </c>
      <c r="CA29" s="11">
        <v>12770</v>
      </c>
      <c r="CB29" s="11">
        <v>3156</v>
      </c>
      <c r="CC29" s="11">
        <v>817290</v>
      </c>
      <c r="CD29" s="11">
        <v>1846400</v>
      </c>
      <c r="CE29" s="11">
        <v>0</v>
      </c>
      <c r="CF29" s="11">
        <v>578600</v>
      </c>
      <c r="CG29" s="11">
        <v>0</v>
      </c>
      <c r="CH29" s="11">
        <v>374000</v>
      </c>
      <c r="CI29" s="11">
        <v>611900</v>
      </c>
      <c r="CJ29" s="11">
        <v>56176</v>
      </c>
      <c r="CK29" s="11">
        <v>0</v>
      </c>
      <c r="CL29" s="11">
        <v>20514</v>
      </c>
      <c r="CM29" s="11">
        <v>96630</v>
      </c>
      <c r="CN29" s="11">
        <v>0</v>
      </c>
      <c r="CO29" s="11">
        <v>21444</v>
      </c>
      <c r="CP29" s="11">
        <v>0</v>
      </c>
      <c r="CQ29" s="11">
        <v>4768</v>
      </c>
      <c r="CR29" s="11">
        <v>0</v>
      </c>
      <c r="CS29" s="11">
        <v>19936</v>
      </c>
      <c r="CT29" s="11">
        <v>7526</v>
      </c>
      <c r="CU29" s="11">
        <v>6840</v>
      </c>
      <c r="CV29" s="11">
        <v>91524</v>
      </c>
      <c r="CW29" s="11">
        <v>139390</v>
      </c>
      <c r="CX29" s="11">
        <v>17884</v>
      </c>
      <c r="CY29" s="11">
        <v>0</v>
      </c>
      <c r="CZ29" s="11">
        <v>0</v>
      </c>
      <c r="DA29" s="19">
        <f t="shared" si="1"/>
        <v>8039185</v>
      </c>
    </row>
    <row r="30" spans="1:105" ht="18.75" x14ac:dyDescent="0.3">
      <c r="C30" s="79">
        <f>SUM(C5:C29)</f>
        <v>1175720</v>
      </c>
      <c r="D30" s="79">
        <f t="shared" ref="D30:BO30" si="2">SUM(D5:D29)</f>
        <v>0</v>
      </c>
      <c r="E30" s="79">
        <f t="shared" si="2"/>
        <v>241960</v>
      </c>
      <c r="F30" s="79">
        <f t="shared" si="2"/>
        <v>263592</v>
      </c>
      <c r="G30" s="79">
        <f t="shared" si="2"/>
        <v>73640</v>
      </c>
      <c r="H30" s="79">
        <f t="shared" si="2"/>
        <v>1040256</v>
      </c>
      <c r="I30" s="79">
        <f t="shared" si="2"/>
        <v>795204</v>
      </c>
      <c r="J30" s="79">
        <f t="shared" si="2"/>
        <v>0</v>
      </c>
      <c r="K30" s="79">
        <f t="shared" si="2"/>
        <v>604015</v>
      </c>
      <c r="L30" s="79">
        <f t="shared" si="2"/>
        <v>381350</v>
      </c>
      <c r="M30" s="79">
        <f t="shared" si="2"/>
        <v>707630</v>
      </c>
      <c r="N30" s="79">
        <f t="shared" si="2"/>
        <v>873268</v>
      </c>
      <c r="O30" s="79">
        <f t="shared" si="2"/>
        <v>0</v>
      </c>
      <c r="P30" s="79">
        <f t="shared" si="2"/>
        <v>0</v>
      </c>
      <c r="Q30" s="79">
        <f t="shared" si="2"/>
        <v>167076</v>
      </c>
      <c r="R30" s="79">
        <f t="shared" si="2"/>
        <v>0</v>
      </c>
      <c r="S30" s="79">
        <f t="shared" si="2"/>
        <v>1467840</v>
      </c>
      <c r="T30" s="79">
        <f t="shared" si="2"/>
        <v>309288</v>
      </c>
      <c r="U30" s="79">
        <f t="shared" si="2"/>
        <v>811433</v>
      </c>
      <c r="V30" s="79">
        <f t="shared" si="2"/>
        <v>494603</v>
      </c>
      <c r="W30" s="79">
        <f t="shared" si="2"/>
        <v>890673</v>
      </c>
      <c r="X30" s="79">
        <f t="shared" si="2"/>
        <v>0</v>
      </c>
      <c r="Y30" s="79">
        <f t="shared" si="2"/>
        <v>865392</v>
      </c>
      <c r="Z30" s="79">
        <f t="shared" si="2"/>
        <v>828450</v>
      </c>
      <c r="AA30" s="79">
        <f t="shared" si="2"/>
        <v>276150</v>
      </c>
      <c r="AB30" s="79">
        <f t="shared" si="2"/>
        <v>276150</v>
      </c>
      <c r="AC30" s="79">
        <f t="shared" si="2"/>
        <v>673015</v>
      </c>
      <c r="AD30" s="79">
        <f t="shared" si="2"/>
        <v>1186560</v>
      </c>
      <c r="AE30" s="79">
        <f t="shared" si="2"/>
        <v>1186560</v>
      </c>
      <c r="AF30" s="79">
        <f t="shared" si="2"/>
        <v>198828</v>
      </c>
      <c r="AG30" s="79">
        <f t="shared" si="2"/>
        <v>397184</v>
      </c>
      <c r="AH30" s="79">
        <f t="shared" si="2"/>
        <v>123600</v>
      </c>
      <c r="AI30" s="79">
        <f t="shared" si="2"/>
        <v>98880</v>
      </c>
      <c r="AJ30" s="79">
        <f t="shared" si="2"/>
        <v>48240</v>
      </c>
      <c r="AK30" s="79">
        <f t="shared" si="2"/>
        <v>114600</v>
      </c>
      <c r="AL30" s="79">
        <f t="shared" si="2"/>
        <v>76800</v>
      </c>
      <c r="AM30" s="79">
        <f t="shared" si="2"/>
        <v>336180</v>
      </c>
      <c r="AN30" s="79">
        <f t="shared" si="2"/>
        <v>327860</v>
      </c>
      <c r="AO30" s="79">
        <f t="shared" si="2"/>
        <v>498360</v>
      </c>
      <c r="AP30" s="79">
        <f t="shared" si="2"/>
        <v>260475</v>
      </c>
      <c r="AQ30" s="79">
        <f t="shared" si="2"/>
        <v>0</v>
      </c>
      <c r="AR30" s="79">
        <f t="shared" si="2"/>
        <v>799520</v>
      </c>
      <c r="AS30" s="79">
        <f t="shared" si="2"/>
        <v>662760</v>
      </c>
      <c r="AT30" s="79">
        <f t="shared" si="2"/>
        <v>510819</v>
      </c>
      <c r="AU30" s="79">
        <f t="shared" si="2"/>
        <v>507780</v>
      </c>
      <c r="AV30" s="79">
        <f t="shared" si="2"/>
        <v>1851984</v>
      </c>
      <c r="AW30" s="79">
        <f t="shared" si="2"/>
        <v>1851984</v>
      </c>
      <c r="AX30" s="79">
        <f t="shared" si="2"/>
        <v>2840400</v>
      </c>
      <c r="AY30" s="79">
        <f t="shared" si="2"/>
        <v>0</v>
      </c>
      <c r="AZ30" s="79">
        <f t="shared" si="2"/>
        <v>846860</v>
      </c>
      <c r="BA30" s="79">
        <f t="shared" si="2"/>
        <v>236700</v>
      </c>
      <c r="BB30" s="79">
        <f t="shared" si="2"/>
        <v>127680</v>
      </c>
      <c r="BC30" s="79">
        <f t="shared" si="2"/>
        <v>1424960</v>
      </c>
      <c r="BD30" s="79">
        <f t="shared" si="2"/>
        <v>1637850</v>
      </c>
      <c r="BE30" s="79">
        <f t="shared" si="2"/>
        <v>1637850</v>
      </c>
      <c r="BF30" s="79">
        <f t="shared" si="2"/>
        <v>2609250</v>
      </c>
      <c r="BG30" s="79">
        <f t="shared" si="2"/>
        <v>2880150</v>
      </c>
      <c r="BH30" s="79">
        <f t="shared" si="2"/>
        <v>2880150</v>
      </c>
      <c r="BI30" s="79">
        <f t="shared" si="2"/>
        <v>1221372</v>
      </c>
      <c r="BJ30" s="79">
        <f t="shared" si="2"/>
        <v>1211904</v>
      </c>
      <c r="BK30" s="79">
        <f t="shared" si="2"/>
        <v>1394748</v>
      </c>
      <c r="BL30" s="79">
        <f t="shared" si="2"/>
        <v>0</v>
      </c>
      <c r="BM30" s="79">
        <f t="shared" si="2"/>
        <v>0</v>
      </c>
      <c r="BN30" s="79">
        <f t="shared" si="2"/>
        <v>0</v>
      </c>
      <c r="BO30" s="79">
        <f t="shared" si="2"/>
        <v>124467</v>
      </c>
      <c r="BP30" s="79">
        <f t="shared" ref="BP30:CZ30" si="3">SUM(BP5:BP29)</f>
        <v>0</v>
      </c>
      <c r="BQ30" s="79">
        <f t="shared" si="3"/>
        <v>12606116</v>
      </c>
      <c r="BR30" s="79">
        <f t="shared" si="3"/>
        <v>2192368</v>
      </c>
      <c r="BS30" s="79">
        <f t="shared" si="3"/>
        <v>0</v>
      </c>
      <c r="BT30" s="79">
        <f t="shared" si="3"/>
        <v>0</v>
      </c>
      <c r="BU30" s="79">
        <f t="shared" si="3"/>
        <v>0</v>
      </c>
      <c r="BV30" s="79">
        <f t="shared" si="3"/>
        <v>14728000</v>
      </c>
      <c r="BW30" s="79">
        <f t="shared" si="3"/>
        <v>19883500</v>
      </c>
      <c r="BX30" s="79">
        <f t="shared" si="3"/>
        <v>0</v>
      </c>
      <c r="BY30" s="79">
        <f t="shared" si="3"/>
        <v>54150</v>
      </c>
      <c r="BZ30" s="79">
        <f t="shared" si="3"/>
        <v>0</v>
      </c>
      <c r="CA30" s="79">
        <f t="shared" si="3"/>
        <v>449504</v>
      </c>
      <c r="CB30" s="79">
        <f t="shared" si="3"/>
        <v>86790</v>
      </c>
      <c r="CC30" s="79">
        <f t="shared" si="3"/>
        <v>18389025</v>
      </c>
      <c r="CD30" s="79">
        <f t="shared" si="3"/>
        <v>62962240</v>
      </c>
      <c r="CE30" s="79">
        <f t="shared" si="3"/>
        <v>0</v>
      </c>
      <c r="CF30" s="79">
        <f t="shared" si="3"/>
        <v>16258660</v>
      </c>
      <c r="CG30" s="79">
        <f t="shared" si="3"/>
        <v>26160</v>
      </c>
      <c r="CH30" s="79">
        <f t="shared" si="3"/>
        <v>9275200</v>
      </c>
      <c r="CI30" s="79">
        <f t="shared" si="3"/>
        <v>17316770</v>
      </c>
      <c r="CJ30" s="79">
        <f t="shared" si="3"/>
        <v>2443656</v>
      </c>
      <c r="CK30" s="79">
        <f t="shared" si="3"/>
        <v>151488</v>
      </c>
      <c r="CL30" s="79">
        <f t="shared" si="3"/>
        <v>601744</v>
      </c>
      <c r="CM30" s="79">
        <f t="shared" si="3"/>
        <v>2753955</v>
      </c>
      <c r="CN30" s="79">
        <f t="shared" si="3"/>
        <v>0</v>
      </c>
      <c r="CO30" s="79">
        <f t="shared" si="3"/>
        <v>707652</v>
      </c>
      <c r="CP30" s="79">
        <f t="shared" si="3"/>
        <v>0</v>
      </c>
      <c r="CQ30" s="79">
        <f t="shared" si="3"/>
        <v>209792</v>
      </c>
      <c r="CR30" s="79">
        <f t="shared" si="3"/>
        <v>0</v>
      </c>
      <c r="CS30" s="79">
        <f t="shared" si="3"/>
        <v>89712</v>
      </c>
      <c r="CT30" s="79">
        <f t="shared" si="3"/>
        <v>331144</v>
      </c>
      <c r="CU30" s="79">
        <f t="shared" si="3"/>
        <v>257184</v>
      </c>
      <c r="CV30" s="79">
        <f t="shared" si="3"/>
        <v>472874</v>
      </c>
      <c r="CW30" s="79">
        <f t="shared" si="3"/>
        <v>3902920</v>
      </c>
      <c r="CX30" s="79">
        <f t="shared" si="3"/>
        <v>536520</v>
      </c>
      <c r="CY30" s="79">
        <f t="shared" si="3"/>
        <v>39024</v>
      </c>
      <c r="CZ30" s="79">
        <f t="shared" si="3"/>
        <v>0</v>
      </c>
      <c r="DA30" s="22">
        <f>SUM(DA5:DA29)</f>
        <v>232056168</v>
      </c>
    </row>
    <row r="31" spans="1:105" x14ac:dyDescent="0.25">
      <c r="AR31" s="6"/>
      <c r="AT31" s="6"/>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c r="CL31" s="2"/>
      <c r="CM31" s="2"/>
      <c r="CN31" s="2"/>
      <c r="CO31" s="2"/>
      <c r="CP31" s="2"/>
      <c r="CQ31" s="2"/>
      <c r="CR31" s="2"/>
      <c r="CS31" s="2"/>
      <c r="CT31" s="2"/>
      <c r="CU31" s="2"/>
      <c r="CV31" s="2"/>
      <c r="CW31" s="2"/>
      <c r="CX31" s="2"/>
      <c r="CY31" s="2"/>
      <c r="CZ31" s="2"/>
    </row>
    <row r="32" spans="1:105" x14ac:dyDescent="0.25">
      <c r="C32" s="6"/>
      <c r="W32" s="7"/>
      <c r="X32" s="7"/>
      <c r="Y32" s="6"/>
      <c r="AR32" s="8"/>
      <c r="AU32" s="6"/>
      <c r="AV32" s="6"/>
      <c r="AW32" s="6"/>
      <c r="AX32" s="6"/>
      <c r="AY32" s="6"/>
      <c r="AZ32" s="6"/>
      <c r="BA32" s="6"/>
      <c r="BB32" s="6"/>
      <c r="BC32" s="6"/>
      <c r="BD32" s="6"/>
      <c r="BE32" s="6"/>
      <c r="BF32" s="6"/>
      <c r="BG32" s="6"/>
      <c r="BH32" s="6"/>
      <c r="BI32" s="6"/>
      <c r="BJ32" s="6"/>
      <c r="BK32" s="6"/>
      <c r="BL32" s="6"/>
      <c r="BM32" s="6"/>
      <c r="BN32" s="6"/>
      <c r="BO32" s="6"/>
      <c r="BP32" s="6"/>
      <c r="BQ32" s="6"/>
      <c r="BR32" s="6"/>
      <c r="BS32" s="6"/>
      <c r="BT32" s="6"/>
      <c r="BU32" s="6"/>
      <c r="BV32" s="6"/>
      <c r="BW32" s="6"/>
      <c r="BX32" s="6"/>
      <c r="BY32" s="6"/>
      <c r="BZ32" s="6"/>
      <c r="CA32" s="6"/>
      <c r="CB32" s="6"/>
      <c r="CC32" s="6"/>
      <c r="CD32" s="6"/>
      <c r="CE32" s="6"/>
      <c r="CF32" s="6"/>
      <c r="CG32" s="6"/>
      <c r="CH32" s="6"/>
      <c r="CI32" s="6"/>
      <c r="CJ32" s="6"/>
      <c r="CK32" s="6"/>
      <c r="CL32" s="6"/>
      <c r="CM32" s="6"/>
      <c r="CN32" s="6"/>
      <c r="CO32" s="6"/>
      <c r="CP32" s="6"/>
      <c r="CQ32" s="6"/>
      <c r="CR32" s="6"/>
      <c r="CS32" s="6"/>
      <c r="CT32" s="6"/>
      <c r="CU32" s="6"/>
      <c r="CV32" s="6"/>
      <c r="CW32" s="6"/>
      <c r="CX32" s="6"/>
      <c r="CY32" s="6"/>
      <c r="CZ32" s="6"/>
    </row>
    <row r="33" spans="3:104" x14ac:dyDescent="0.25">
      <c r="C33" s="6"/>
      <c r="E33" s="6"/>
      <c r="W33" s="7"/>
      <c r="X33" s="7"/>
      <c r="Y33" s="6"/>
      <c r="AR33" s="6"/>
      <c r="AS33" s="6"/>
      <c r="AT33" s="6"/>
      <c r="AU33" s="6"/>
      <c r="AV33" s="6"/>
      <c r="AW33" s="6"/>
      <c r="AX33" s="6"/>
      <c r="AY33" s="6"/>
      <c r="AZ33" s="6"/>
      <c r="BA33" s="6"/>
      <c r="BB33" s="6"/>
      <c r="BC33" s="6"/>
      <c r="BD33" s="6"/>
      <c r="BE33" s="6"/>
      <c r="BF33" s="6"/>
      <c r="BG33" s="6"/>
      <c r="BH33" s="6"/>
      <c r="BI33" s="6"/>
      <c r="BJ33" s="6"/>
      <c r="BK33" s="6"/>
      <c r="BL33" s="6"/>
      <c r="BM33" s="6"/>
      <c r="BN33" s="6"/>
      <c r="BO33" s="6"/>
      <c r="BP33" s="6"/>
      <c r="BQ33" s="6"/>
      <c r="BR33" s="6"/>
      <c r="BS33" s="6"/>
      <c r="BT33" s="6"/>
      <c r="BU33" s="6"/>
      <c r="BV33" s="6"/>
      <c r="BW33" s="6"/>
      <c r="BX33" s="6"/>
      <c r="BY33" s="6"/>
      <c r="BZ33" s="6"/>
      <c r="CA33" s="6"/>
      <c r="CB33" s="6"/>
      <c r="CC33" s="6"/>
      <c r="CD33" s="6"/>
      <c r="CE33" s="6"/>
      <c r="CF33" s="6"/>
      <c r="CG33" s="6"/>
      <c r="CH33" s="6"/>
      <c r="CI33" s="6"/>
      <c r="CJ33" s="6"/>
      <c r="CK33" s="6"/>
      <c r="CL33" s="6"/>
      <c r="CM33" s="6"/>
      <c r="CN33" s="6"/>
      <c r="CO33" s="6"/>
      <c r="CP33" s="6"/>
      <c r="CQ33" s="6"/>
      <c r="CR33" s="6"/>
      <c r="CS33" s="6"/>
      <c r="CT33" s="6"/>
      <c r="CU33" s="6"/>
      <c r="CV33" s="6"/>
      <c r="CW33" s="6"/>
      <c r="CX33" s="6"/>
      <c r="CY33" s="6"/>
      <c r="CZ33" s="6"/>
    </row>
    <row r="34" spans="3:104" x14ac:dyDescent="0.25">
      <c r="C34" s="6"/>
      <c r="W34" s="7"/>
      <c r="X34" s="7"/>
      <c r="Y34" s="6"/>
      <c r="AR34" s="6"/>
    </row>
    <row r="35" spans="3:104" x14ac:dyDescent="0.25">
      <c r="C35" s="6"/>
      <c r="W35" s="7"/>
      <c r="X35" s="7"/>
      <c r="Y35" s="6"/>
    </row>
    <row r="36" spans="3:104" x14ac:dyDescent="0.25">
      <c r="C36" s="6"/>
      <c r="W36" s="7"/>
      <c r="X36" s="7"/>
      <c r="Y36" s="6"/>
      <c r="AU36" s="6"/>
      <c r="AV36" s="6"/>
      <c r="AW36" s="6"/>
      <c r="AX36" s="6"/>
      <c r="AY36" s="6"/>
      <c r="AZ36" s="6"/>
      <c r="BA36" s="6"/>
      <c r="BB36" s="6"/>
      <c r="BC36" s="6"/>
      <c r="BD36" s="6"/>
      <c r="BE36" s="6"/>
      <c r="BF36" s="6"/>
      <c r="BG36" s="6"/>
      <c r="BH36" s="6"/>
      <c r="BI36" s="6"/>
      <c r="BJ36" s="6"/>
      <c r="BK36" s="6"/>
      <c r="BL36" s="6"/>
      <c r="BM36" s="6"/>
      <c r="BN36" s="6"/>
      <c r="BO36" s="6"/>
      <c r="BP36" s="6"/>
      <c r="BQ36" s="6"/>
      <c r="BR36" s="6"/>
      <c r="BS36" s="6"/>
      <c r="BT36" s="6"/>
      <c r="BU36" s="6"/>
      <c r="BV36" s="6"/>
      <c r="BW36" s="6"/>
      <c r="BX36" s="6"/>
      <c r="BY36" s="6"/>
      <c r="BZ36" s="6"/>
      <c r="CA36" s="6"/>
      <c r="CB36" s="6"/>
      <c r="CC36" s="6"/>
      <c r="CD36" s="6"/>
      <c r="CE36" s="6"/>
      <c r="CF36" s="6"/>
      <c r="CG36" s="6"/>
      <c r="CH36" s="6"/>
      <c r="CI36" s="6"/>
      <c r="CJ36" s="6"/>
      <c r="CK36" s="6"/>
      <c r="CL36" s="6"/>
      <c r="CM36" s="6"/>
      <c r="CN36" s="6"/>
      <c r="CO36" s="6"/>
      <c r="CP36" s="6"/>
      <c r="CQ36" s="6"/>
      <c r="CR36" s="6"/>
      <c r="CS36" s="6"/>
      <c r="CT36" s="6"/>
      <c r="CU36" s="6"/>
      <c r="CV36" s="6"/>
      <c r="CW36" s="6"/>
      <c r="CX36" s="6"/>
      <c r="CY36" s="6"/>
      <c r="CZ36" s="6"/>
    </row>
    <row r="37" spans="3:104" x14ac:dyDescent="0.25">
      <c r="C37" s="6"/>
      <c r="W37" s="7"/>
      <c r="X37" s="7"/>
      <c r="Y37" s="6"/>
    </row>
    <row r="38" spans="3:104" x14ac:dyDescent="0.25">
      <c r="C38" s="6"/>
      <c r="W38" s="7"/>
      <c r="X38" s="7"/>
      <c r="Y38" s="6"/>
    </row>
    <row r="39" spans="3:104" x14ac:dyDescent="0.25">
      <c r="C39" s="6"/>
      <c r="W39" s="7"/>
      <c r="X39" s="7"/>
      <c r="Y39" s="6"/>
    </row>
    <row r="40" spans="3:104" x14ac:dyDescent="0.25">
      <c r="C40" s="6"/>
      <c r="W40" s="7"/>
      <c r="X40" s="7"/>
      <c r="Y40" s="6"/>
    </row>
    <row r="41" spans="3:104" x14ac:dyDescent="0.25">
      <c r="C41" s="6"/>
      <c r="W41" s="7"/>
      <c r="X41" s="7"/>
      <c r="Y41" s="6"/>
    </row>
    <row r="42" spans="3:104" x14ac:dyDescent="0.25">
      <c r="C42" s="6"/>
      <c r="W42" s="7"/>
      <c r="X42" s="7"/>
      <c r="Y42" s="6"/>
    </row>
    <row r="43" spans="3:104" x14ac:dyDescent="0.25">
      <c r="C43" s="6"/>
      <c r="W43" s="7"/>
      <c r="X43" s="7"/>
      <c r="Y43" s="6"/>
    </row>
    <row r="44" spans="3:104" x14ac:dyDescent="0.25">
      <c r="C44" s="6"/>
      <c r="W44" s="7"/>
      <c r="X44" s="7"/>
      <c r="Y44" s="6"/>
    </row>
    <row r="45" spans="3:104" x14ac:dyDescent="0.25">
      <c r="C45" s="6"/>
      <c r="W45" s="7"/>
      <c r="X45" s="7"/>
      <c r="Y45" s="6"/>
    </row>
    <row r="46" spans="3:104" x14ac:dyDescent="0.25">
      <c r="C46" s="6"/>
      <c r="W46" s="7"/>
      <c r="X46" s="7"/>
      <c r="Y46" s="6"/>
    </row>
    <row r="47" spans="3:104" x14ac:dyDescent="0.25">
      <c r="C47" s="6"/>
      <c r="W47" s="7"/>
      <c r="X47" s="7"/>
      <c r="Y47" s="6"/>
    </row>
    <row r="48" spans="3:104" x14ac:dyDescent="0.25">
      <c r="C48" s="6"/>
      <c r="W48" s="7"/>
      <c r="X48" s="7"/>
      <c r="Y48" s="6"/>
    </row>
    <row r="49" spans="3:25" x14ac:dyDescent="0.25">
      <c r="C49" s="6"/>
      <c r="W49" s="7"/>
      <c r="X49" s="7"/>
      <c r="Y49" s="6"/>
    </row>
    <row r="50" spans="3:25" x14ac:dyDescent="0.25">
      <c r="C50" s="6"/>
      <c r="W50" s="7"/>
      <c r="X50" s="7"/>
      <c r="Y50" s="6"/>
    </row>
    <row r="51" spans="3:25" x14ac:dyDescent="0.25">
      <c r="C51" s="6"/>
      <c r="W51" s="7"/>
      <c r="X51" s="7"/>
      <c r="Y51" s="6"/>
    </row>
    <row r="52" spans="3:25" x14ac:dyDescent="0.25">
      <c r="C52" s="6"/>
      <c r="W52" s="7"/>
      <c r="X52" s="7"/>
      <c r="Y52" s="6"/>
    </row>
    <row r="53" spans="3:25" x14ac:dyDescent="0.25">
      <c r="C53" s="6"/>
      <c r="W53" s="7"/>
      <c r="X53" s="7"/>
      <c r="Y53" s="6"/>
    </row>
    <row r="54" spans="3:25" x14ac:dyDescent="0.25">
      <c r="C54" s="6"/>
      <c r="W54" s="7"/>
      <c r="X54" s="7"/>
      <c r="Y54" s="6"/>
    </row>
    <row r="55" spans="3:25" x14ac:dyDescent="0.25">
      <c r="C55" s="6"/>
      <c r="W55" s="7"/>
      <c r="X55" s="7"/>
      <c r="Y55" s="6"/>
    </row>
    <row r="56" spans="3:25" x14ac:dyDescent="0.25">
      <c r="C56" s="6"/>
    </row>
    <row r="57" spans="3:25" x14ac:dyDescent="0.25">
      <c r="C57" s="6"/>
    </row>
  </sheetData>
  <mergeCells count="3">
    <mergeCell ref="A1:B1"/>
    <mergeCell ref="A2:B2"/>
    <mergeCell ref="A3:B3"/>
  </mergeCells>
  <conditionalFormatting sqref="C3:CZ3">
    <cfRule type="cellIs" dxfId="0" priority="1" operator="lessThan">
      <formula>0</formula>
    </cfRule>
  </conditionalFormatting>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7BDF82-F1C3-4D6F-ACBD-607BB67281AD}">
  <dimension ref="A1:M84"/>
  <sheetViews>
    <sheetView zoomScale="85" zoomScaleNormal="85" workbookViewId="0">
      <pane ySplit="5" topLeftCell="A6" activePane="bottomLeft" state="frozen"/>
      <selection pane="bottomLeft" activeCell="A5" sqref="A5"/>
    </sheetView>
  </sheetViews>
  <sheetFormatPr baseColWidth="10" defaultRowHeight="15" x14ac:dyDescent="0.25"/>
  <cols>
    <col min="1" max="1" width="62" bestFit="1" customWidth="1"/>
    <col min="2" max="3" width="11.42578125" style="24"/>
    <col min="4" max="4" width="12" style="10" bestFit="1" customWidth="1"/>
    <col min="5" max="5" width="14.5703125" style="10" bestFit="1" customWidth="1"/>
    <col min="6" max="6" width="18.5703125" style="10" customWidth="1"/>
    <col min="7" max="8" width="26" style="10" customWidth="1"/>
    <col min="9" max="9" width="25.42578125" style="10" customWidth="1"/>
    <col min="12" max="13" width="16.7109375" bestFit="1" customWidth="1"/>
  </cols>
  <sheetData>
    <row r="1" spans="1:13" ht="20.25" customHeight="1" x14ac:dyDescent="0.25"/>
    <row r="2" spans="1:13" ht="20.25" customHeight="1" x14ac:dyDescent="0.25">
      <c r="A2" s="35" t="s">
        <v>168</v>
      </c>
      <c r="B2" s="89" t="s">
        <v>228</v>
      </c>
      <c r="C2" s="89"/>
      <c r="D2" s="89"/>
      <c r="E2" s="89"/>
      <c r="F2" s="89"/>
      <c r="G2" s="89"/>
      <c r="H2" s="89"/>
      <c r="I2" s="89"/>
    </row>
    <row r="3" spans="1:13" ht="20.25" customHeight="1" x14ac:dyDescent="0.25"/>
    <row r="4" spans="1:13" ht="19.5" customHeight="1" x14ac:dyDescent="0.25">
      <c r="A4" s="102" t="s">
        <v>200</v>
      </c>
      <c r="B4" s="103"/>
      <c r="C4" s="103"/>
      <c r="D4" s="103"/>
      <c r="E4" s="103"/>
      <c r="F4" s="103"/>
      <c r="G4" s="103"/>
      <c r="H4" s="103"/>
      <c r="I4" s="104"/>
    </row>
    <row r="5" spans="1:13" ht="24" x14ac:dyDescent="0.25">
      <c r="A5" s="23" t="s">
        <v>193</v>
      </c>
      <c r="B5" s="23" t="s">
        <v>194</v>
      </c>
      <c r="C5" s="23" t="s">
        <v>201</v>
      </c>
      <c r="D5" s="23" t="s">
        <v>196</v>
      </c>
      <c r="E5" s="23" t="s">
        <v>176</v>
      </c>
      <c r="F5" s="23" t="s">
        <v>195</v>
      </c>
      <c r="G5" s="23" t="s">
        <v>197</v>
      </c>
      <c r="H5" s="23" t="s">
        <v>198</v>
      </c>
      <c r="I5" s="23" t="s">
        <v>199</v>
      </c>
    </row>
    <row r="6" spans="1:13" x14ac:dyDescent="0.25">
      <c r="A6" s="25" t="s">
        <v>203</v>
      </c>
      <c r="B6" s="27">
        <v>30</v>
      </c>
      <c r="C6" s="27">
        <v>31</v>
      </c>
      <c r="D6" s="17">
        <f>E6/30</f>
        <v>94343.990333333335</v>
      </c>
      <c r="E6" s="17">
        <v>2830319.71</v>
      </c>
      <c r="F6" s="17">
        <f>E6*C6</f>
        <v>87739911.010000005</v>
      </c>
      <c r="G6" s="26"/>
      <c r="H6" s="26"/>
      <c r="I6" s="17">
        <f>D6*C6*B6</f>
        <v>87739911.010000005</v>
      </c>
      <c r="J6">
        <f>+I6*0.1</f>
        <v>8773991.1010000017</v>
      </c>
      <c r="K6">
        <f>+J6*0.19</f>
        <v>1667058.3091900004</v>
      </c>
      <c r="L6" s="79">
        <f>SUM(I6:K6)</f>
        <v>98180960.420190006</v>
      </c>
    </row>
    <row r="7" spans="1:13" x14ac:dyDescent="0.25">
      <c r="A7" s="25" t="s">
        <v>203</v>
      </c>
      <c r="B7" s="27">
        <v>29</v>
      </c>
      <c r="C7" s="27">
        <v>2</v>
      </c>
      <c r="D7" s="17">
        <f t="shared" ref="D7:D40" si="0">E7/30</f>
        <v>94343.990333333335</v>
      </c>
      <c r="E7" s="17">
        <v>2830319.71</v>
      </c>
      <c r="F7" s="17">
        <f t="shared" ref="F7:F40" si="1">E7*C7</f>
        <v>5660639.4199999999</v>
      </c>
      <c r="G7" s="26"/>
      <c r="H7" s="26"/>
      <c r="I7" s="17">
        <f t="shared" ref="I7:I40" si="2">D7*C7*B7</f>
        <v>5471951.4393333336</v>
      </c>
      <c r="J7">
        <f t="shared" ref="J7:J68" si="3">+I7*0.1</f>
        <v>547195.14393333334</v>
      </c>
      <c r="K7">
        <f t="shared" ref="K7:K68" si="4">+J7*0.19</f>
        <v>103967.07734733334</v>
      </c>
      <c r="L7" s="79">
        <f t="shared" ref="L7:L68" si="5">SUM(I7:K7)</f>
        <v>6123113.6606140006</v>
      </c>
    </row>
    <row r="8" spans="1:13" x14ac:dyDescent="0.25">
      <c r="A8" s="25" t="s">
        <v>203</v>
      </c>
      <c r="B8" s="27">
        <v>28</v>
      </c>
      <c r="C8" s="27">
        <v>1</v>
      </c>
      <c r="D8" s="17">
        <f t="shared" si="0"/>
        <v>94343.990333333335</v>
      </c>
      <c r="E8" s="17">
        <v>2830319.71</v>
      </c>
      <c r="F8" s="17">
        <f t="shared" si="1"/>
        <v>2830319.71</v>
      </c>
      <c r="G8" s="26"/>
      <c r="H8" s="26"/>
      <c r="I8" s="17">
        <f t="shared" si="2"/>
        <v>2641631.7293333332</v>
      </c>
      <c r="J8">
        <f t="shared" si="3"/>
        <v>264163.17293333332</v>
      </c>
      <c r="K8">
        <f t="shared" si="4"/>
        <v>50191.002857333333</v>
      </c>
      <c r="L8" s="79">
        <f t="shared" si="5"/>
        <v>2955985.9051239998</v>
      </c>
      <c r="M8" s="79">
        <f>SUM(L6:L8)+L44+L45+L71+L78</f>
        <v>154555834.46791202</v>
      </c>
    </row>
    <row r="9" spans="1:13" x14ac:dyDescent="0.25">
      <c r="A9" s="25" t="s">
        <v>204</v>
      </c>
      <c r="B9" s="27">
        <v>30</v>
      </c>
      <c r="C9" s="27">
        <v>11</v>
      </c>
      <c r="D9" s="17">
        <f t="shared" si="0"/>
        <v>94343.990333333335</v>
      </c>
      <c r="E9" s="17">
        <v>2830319.71</v>
      </c>
      <c r="F9" s="17">
        <f t="shared" si="1"/>
        <v>31133516.809999999</v>
      </c>
      <c r="G9" s="26"/>
      <c r="H9" s="26"/>
      <c r="I9" s="17">
        <f t="shared" si="2"/>
        <v>31133516.810000002</v>
      </c>
      <c r="J9">
        <f t="shared" si="3"/>
        <v>3113351.6810000003</v>
      </c>
      <c r="K9">
        <f t="shared" si="4"/>
        <v>591536.81939000008</v>
      </c>
      <c r="L9" s="79">
        <f t="shared" si="5"/>
        <v>34838405.310390003</v>
      </c>
    </row>
    <row r="10" spans="1:13" x14ac:dyDescent="0.25">
      <c r="A10" s="25" t="s">
        <v>204</v>
      </c>
      <c r="B10" s="27">
        <v>28</v>
      </c>
      <c r="C10" s="27">
        <v>2</v>
      </c>
      <c r="D10" s="17">
        <f t="shared" si="0"/>
        <v>94343.990333333335</v>
      </c>
      <c r="E10" s="17">
        <v>2830319.71</v>
      </c>
      <c r="F10" s="17">
        <f t="shared" si="1"/>
        <v>5660639.4199999999</v>
      </c>
      <c r="G10" s="26"/>
      <c r="H10" s="26"/>
      <c r="I10" s="17">
        <f t="shared" si="2"/>
        <v>5283263.4586666664</v>
      </c>
      <c r="J10">
        <f t="shared" si="3"/>
        <v>528326.34586666664</v>
      </c>
      <c r="K10">
        <f t="shared" si="4"/>
        <v>100382.00571466667</v>
      </c>
      <c r="L10" s="79">
        <f t="shared" si="5"/>
        <v>5911971.8102479996</v>
      </c>
      <c r="M10" s="79">
        <f>SUM(L9:L10)+L46+L72</f>
        <v>52996604.441866003</v>
      </c>
    </row>
    <row r="11" spans="1:13" x14ac:dyDescent="0.25">
      <c r="A11" s="25" t="s">
        <v>205</v>
      </c>
      <c r="B11" s="27">
        <v>30</v>
      </c>
      <c r="C11" s="27">
        <v>2</v>
      </c>
      <c r="D11" s="17">
        <f t="shared" si="0"/>
        <v>94343.990333333335</v>
      </c>
      <c r="E11" s="17">
        <v>2830319.71</v>
      </c>
      <c r="F11" s="17">
        <f t="shared" si="1"/>
        <v>5660639.4199999999</v>
      </c>
      <c r="G11" s="26"/>
      <c r="H11" s="26"/>
      <c r="I11" s="17">
        <f t="shared" si="2"/>
        <v>5660639.4199999999</v>
      </c>
      <c r="J11">
        <f t="shared" si="3"/>
        <v>566063.94200000004</v>
      </c>
      <c r="K11">
        <f t="shared" si="4"/>
        <v>107552.14898000001</v>
      </c>
      <c r="L11" s="79">
        <f t="shared" si="5"/>
        <v>6334255.5109799998</v>
      </c>
      <c r="M11" s="79">
        <f>+L11+L47+L73</f>
        <v>15835638.777449999</v>
      </c>
    </row>
    <row r="12" spans="1:13" x14ac:dyDescent="0.25">
      <c r="A12" s="25" t="s">
        <v>206</v>
      </c>
      <c r="B12" s="27">
        <v>30</v>
      </c>
      <c r="C12" s="27">
        <v>1</v>
      </c>
      <c r="D12" s="17">
        <f t="shared" si="0"/>
        <v>94343.990333333335</v>
      </c>
      <c r="E12" s="17">
        <v>2830319.71</v>
      </c>
      <c r="F12" s="17">
        <f t="shared" si="1"/>
        <v>2830319.71</v>
      </c>
      <c r="G12" s="26"/>
      <c r="H12" s="26"/>
      <c r="I12" s="17">
        <f t="shared" si="2"/>
        <v>2830319.71</v>
      </c>
      <c r="J12">
        <f t="shared" si="3"/>
        <v>283031.97100000002</v>
      </c>
      <c r="K12">
        <f t="shared" si="4"/>
        <v>53776.074490000006</v>
      </c>
      <c r="L12" s="79">
        <f t="shared" si="5"/>
        <v>3167127.7554899999</v>
      </c>
      <c r="M12" s="79">
        <f>+L12</f>
        <v>3167127.7554899999</v>
      </c>
    </row>
    <row r="13" spans="1:13" x14ac:dyDescent="0.25">
      <c r="A13" s="25" t="s">
        <v>207</v>
      </c>
      <c r="B13" s="27">
        <v>30</v>
      </c>
      <c r="C13" s="27">
        <v>7</v>
      </c>
      <c r="D13" s="17">
        <f t="shared" si="0"/>
        <v>94343.990333333335</v>
      </c>
      <c r="E13" s="17">
        <v>2830319.71</v>
      </c>
      <c r="F13" s="17">
        <f t="shared" si="1"/>
        <v>19812237.969999999</v>
      </c>
      <c r="G13" s="26"/>
      <c r="H13" s="26"/>
      <c r="I13" s="17">
        <f t="shared" si="2"/>
        <v>19812237.969999999</v>
      </c>
      <c r="J13">
        <f t="shared" si="3"/>
        <v>1981223.797</v>
      </c>
      <c r="K13">
        <f t="shared" si="4"/>
        <v>376432.52143000002</v>
      </c>
      <c r="L13" s="79">
        <f t="shared" si="5"/>
        <v>22169894.288429998</v>
      </c>
    </row>
    <row r="14" spans="1:13" x14ac:dyDescent="0.25">
      <c r="A14" s="25" t="s">
        <v>207</v>
      </c>
      <c r="B14" s="27">
        <v>29</v>
      </c>
      <c r="C14" s="27">
        <v>1</v>
      </c>
      <c r="D14" s="17">
        <f t="shared" si="0"/>
        <v>94343.990333333335</v>
      </c>
      <c r="E14" s="17">
        <v>2830319.71</v>
      </c>
      <c r="F14" s="17">
        <f t="shared" si="1"/>
        <v>2830319.71</v>
      </c>
      <c r="G14" s="26"/>
      <c r="H14" s="26"/>
      <c r="I14" s="17">
        <f t="shared" si="2"/>
        <v>2735975.7196666668</v>
      </c>
      <c r="J14">
        <f t="shared" si="3"/>
        <v>273597.57196666667</v>
      </c>
      <c r="K14">
        <f t="shared" si="4"/>
        <v>51983.53867366667</v>
      </c>
      <c r="L14" s="79">
        <f t="shared" si="5"/>
        <v>3061556.8303070003</v>
      </c>
    </row>
    <row r="15" spans="1:13" x14ac:dyDescent="0.25">
      <c r="A15" s="25" t="s">
        <v>207</v>
      </c>
      <c r="B15" s="27">
        <v>28</v>
      </c>
      <c r="C15" s="27">
        <v>1</v>
      </c>
      <c r="D15" s="17">
        <f t="shared" si="0"/>
        <v>94343.990333333335</v>
      </c>
      <c r="E15" s="17">
        <v>2830319.71</v>
      </c>
      <c r="F15" s="17">
        <f t="shared" si="1"/>
        <v>2830319.71</v>
      </c>
      <c r="G15" s="26"/>
      <c r="H15" s="26"/>
      <c r="I15" s="17">
        <f t="shared" si="2"/>
        <v>2641631.7293333332</v>
      </c>
      <c r="J15">
        <f t="shared" si="3"/>
        <v>264163.17293333332</v>
      </c>
      <c r="K15">
        <f t="shared" si="4"/>
        <v>50191.002857333333</v>
      </c>
      <c r="L15" s="79">
        <f t="shared" si="5"/>
        <v>2955985.9051239998</v>
      </c>
    </row>
    <row r="16" spans="1:13" x14ac:dyDescent="0.25">
      <c r="A16" s="25" t="s">
        <v>207</v>
      </c>
      <c r="B16" s="27">
        <v>25</v>
      </c>
      <c r="C16" s="27">
        <v>1</v>
      </c>
      <c r="D16" s="17">
        <f t="shared" si="0"/>
        <v>94343.990333333335</v>
      </c>
      <c r="E16" s="17">
        <v>2830319.71</v>
      </c>
      <c r="F16" s="17">
        <f t="shared" si="1"/>
        <v>2830319.71</v>
      </c>
      <c r="G16" s="26"/>
      <c r="H16" s="26"/>
      <c r="I16" s="17">
        <f t="shared" si="2"/>
        <v>2358599.7583333333</v>
      </c>
      <c r="J16">
        <f t="shared" si="3"/>
        <v>235859.97583333333</v>
      </c>
      <c r="K16">
        <f t="shared" si="4"/>
        <v>44813.39540833333</v>
      </c>
      <c r="L16" s="79">
        <f t="shared" si="5"/>
        <v>2639273.1295750001</v>
      </c>
      <c r="M16" s="79">
        <f>SUM(L13:L16)+L48+L49</f>
        <v>35894114.562219992</v>
      </c>
    </row>
    <row r="17" spans="1:13" x14ac:dyDescent="0.25">
      <c r="A17" s="25" t="s">
        <v>208</v>
      </c>
      <c r="B17" s="27">
        <v>30</v>
      </c>
      <c r="C17" s="27">
        <v>9</v>
      </c>
      <c r="D17" s="17">
        <f t="shared" si="0"/>
        <v>94343.990333333335</v>
      </c>
      <c r="E17" s="17">
        <v>2830319.71</v>
      </c>
      <c r="F17" s="17">
        <f t="shared" si="1"/>
        <v>25472877.390000001</v>
      </c>
      <c r="G17" s="26"/>
      <c r="H17" s="26"/>
      <c r="I17" s="17">
        <f t="shared" si="2"/>
        <v>25472877.390000001</v>
      </c>
      <c r="J17">
        <f t="shared" si="3"/>
        <v>2547287.7390000001</v>
      </c>
      <c r="K17">
        <f t="shared" si="4"/>
        <v>483984.67041000002</v>
      </c>
      <c r="L17" s="79">
        <f t="shared" si="5"/>
        <v>28504149.79941</v>
      </c>
      <c r="M17" s="79">
        <f>+L17+L50</f>
        <v>34838405.310390003</v>
      </c>
    </row>
    <row r="18" spans="1:13" x14ac:dyDescent="0.25">
      <c r="A18" s="25" t="s">
        <v>209</v>
      </c>
      <c r="B18" s="27">
        <v>30</v>
      </c>
      <c r="C18" s="27">
        <v>7</v>
      </c>
      <c r="D18" s="17">
        <f t="shared" si="0"/>
        <v>94343.990333333335</v>
      </c>
      <c r="E18" s="17">
        <v>2830319.71</v>
      </c>
      <c r="F18" s="17">
        <f t="shared" si="1"/>
        <v>19812237.969999999</v>
      </c>
      <c r="G18" s="26"/>
      <c r="H18" s="26"/>
      <c r="I18" s="17">
        <f t="shared" si="2"/>
        <v>19812237.969999999</v>
      </c>
      <c r="J18">
        <f t="shared" si="3"/>
        <v>1981223.797</v>
      </c>
      <c r="K18">
        <f t="shared" si="4"/>
        <v>376432.52143000002</v>
      </c>
      <c r="L18" s="79">
        <f t="shared" si="5"/>
        <v>22169894.288429998</v>
      </c>
      <c r="M18" s="79">
        <f>+L18+L51+L52</f>
        <v>28293007.949044</v>
      </c>
    </row>
    <row r="19" spans="1:13" x14ac:dyDescent="0.25">
      <c r="A19" s="25" t="s">
        <v>210</v>
      </c>
      <c r="B19" s="27">
        <v>30</v>
      </c>
      <c r="C19" s="27">
        <v>3</v>
      </c>
      <c r="D19" s="17">
        <f t="shared" si="0"/>
        <v>94343.990333333335</v>
      </c>
      <c r="E19" s="17">
        <v>2830319.71</v>
      </c>
      <c r="F19" s="17">
        <f t="shared" si="1"/>
        <v>8490959.129999999</v>
      </c>
      <c r="G19" s="26"/>
      <c r="H19" s="26"/>
      <c r="I19" s="17">
        <f t="shared" si="2"/>
        <v>8490959.1300000008</v>
      </c>
      <c r="J19">
        <f t="shared" si="3"/>
        <v>849095.91300000018</v>
      </c>
      <c r="K19">
        <f t="shared" si="4"/>
        <v>161328.22347000003</v>
      </c>
      <c r="L19" s="79">
        <f t="shared" si="5"/>
        <v>9501383.266470002</v>
      </c>
      <c r="M19" s="79">
        <f>+L19+L53</f>
        <v>9606954.1916530021</v>
      </c>
    </row>
    <row r="20" spans="1:13" x14ac:dyDescent="0.25">
      <c r="A20" s="25" t="s">
        <v>211</v>
      </c>
      <c r="B20" s="27">
        <v>30</v>
      </c>
      <c r="C20" s="27">
        <v>6</v>
      </c>
      <c r="D20" s="17">
        <f t="shared" si="0"/>
        <v>94343.990333333335</v>
      </c>
      <c r="E20" s="17">
        <v>2830319.71</v>
      </c>
      <c r="F20" s="17">
        <f t="shared" si="1"/>
        <v>16981918.259999998</v>
      </c>
      <c r="G20" s="26"/>
      <c r="H20" s="26"/>
      <c r="I20" s="17">
        <f t="shared" si="2"/>
        <v>16981918.260000002</v>
      </c>
      <c r="J20">
        <f t="shared" si="3"/>
        <v>1698191.8260000004</v>
      </c>
      <c r="K20">
        <f t="shared" si="4"/>
        <v>322656.44694000005</v>
      </c>
      <c r="L20" s="79">
        <f t="shared" si="5"/>
        <v>19002766.532940004</v>
      </c>
      <c r="M20" s="79">
        <f>+L20+L54</f>
        <v>25337022.043920003</v>
      </c>
    </row>
    <row r="21" spans="1:13" x14ac:dyDescent="0.25">
      <c r="A21" s="25" t="s">
        <v>212</v>
      </c>
      <c r="B21" s="27">
        <v>30</v>
      </c>
      <c r="C21" s="27">
        <v>8</v>
      </c>
      <c r="D21" s="17">
        <f t="shared" si="0"/>
        <v>94343.990333333335</v>
      </c>
      <c r="E21" s="17">
        <v>2830319.71</v>
      </c>
      <c r="F21" s="17">
        <f t="shared" si="1"/>
        <v>22642557.68</v>
      </c>
      <c r="G21" s="26"/>
      <c r="H21" s="26"/>
      <c r="I21" s="17">
        <f t="shared" si="2"/>
        <v>22642557.68</v>
      </c>
      <c r="J21">
        <f t="shared" si="3"/>
        <v>2264255.7680000002</v>
      </c>
      <c r="K21">
        <f t="shared" si="4"/>
        <v>430208.59592000005</v>
      </c>
      <c r="L21" s="79">
        <f t="shared" si="5"/>
        <v>25337022.043919999</v>
      </c>
      <c r="M21" s="79">
        <f>+L21+L55+L79</f>
        <v>34838405.310389996</v>
      </c>
    </row>
    <row r="22" spans="1:13" x14ac:dyDescent="0.25">
      <c r="A22" s="25" t="s">
        <v>213</v>
      </c>
      <c r="B22" s="27">
        <v>30</v>
      </c>
      <c r="C22" s="27">
        <v>7</v>
      </c>
      <c r="D22" s="17">
        <f t="shared" si="0"/>
        <v>94343.990333333335</v>
      </c>
      <c r="E22" s="17">
        <v>2830319.71</v>
      </c>
      <c r="F22" s="17">
        <f t="shared" si="1"/>
        <v>19812237.969999999</v>
      </c>
      <c r="G22" s="26"/>
      <c r="H22" s="26"/>
      <c r="I22" s="17">
        <f t="shared" si="2"/>
        <v>19812237.969999999</v>
      </c>
      <c r="J22">
        <f t="shared" si="3"/>
        <v>1981223.797</v>
      </c>
      <c r="K22">
        <f t="shared" si="4"/>
        <v>376432.52143000002</v>
      </c>
      <c r="L22" s="79">
        <f t="shared" si="5"/>
        <v>22169894.288429998</v>
      </c>
    </row>
    <row r="23" spans="1:13" x14ac:dyDescent="0.25">
      <c r="A23" s="25" t="s">
        <v>213</v>
      </c>
      <c r="B23" s="27">
        <v>28</v>
      </c>
      <c r="C23" s="27">
        <v>2</v>
      </c>
      <c r="D23" s="17">
        <f t="shared" si="0"/>
        <v>94343.990333333335</v>
      </c>
      <c r="E23" s="17">
        <v>2830319.71</v>
      </c>
      <c r="F23" s="17">
        <f t="shared" si="1"/>
        <v>5660639.4199999999</v>
      </c>
      <c r="G23" s="26"/>
      <c r="H23" s="26"/>
      <c r="I23" s="17">
        <f t="shared" si="2"/>
        <v>5283263.4586666664</v>
      </c>
      <c r="J23">
        <f t="shared" si="3"/>
        <v>528326.34586666664</v>
      </c>
      <c r="K23">
        <f t="shared" si="4"/>
        <v>100382.00571466667</v>
      </c>
      <c r="L23" s="79">
        <f t="shared" si="5"/>
        <v>5911971.8102479996</v>
      </c>
      <c r="M23" s="79">
        <f>SUM(L22:L23)+L56+L57+L80</f>
        <v>36316398.262952</v>
      </c>
    </row>
    <row r="24" spans="1:13" x14ac:dyDescent="0.25">
      <c r="A24" s="25" t="s">
        <v>214</v>
      </c>
      <c r="B24" s="27">
        <v>30</v>
      </c>
      <c r="C24" s="27">
        <v>2</v>
      </c>
      <c r="D24" s="17">
        <f t="shared" si="0"/>
        <v>94343.990333333335</v>
      </c>
      <c r="E24" s="17">
        <v>2830319.71</v>
      </c>
      <c r="F24" s="17">
        <f t="shared" si="1"/>
        <v>5660639.4199999999</v>
      </c>
      <c r="G24" s="26"/>
      <c r="H24" s="26"/>
      <c r="I24" s="17">
        <f t="shared" si="2"/>
        <v>5660639.4199999999</v>
      </c>
      <c r="J24">
        <f t="shared" si="3"/>
        <v>566063.94200000004</v>
      </c>
      <c r="K24">
        <f t="shared" si="4"/>
        <v>107552.14898000001</v>
      </c>
      <c r="L24" s="79">
        <f t="shared" si="5"/>
        <v>6334255.5109799998</v>
      </c>
      <c r="M24" s="79">
        <f>+L24</f>
        <v>6334255.5109799998</v>
      </c>
    </row>
    <row r="25" spans="1:13" x14ac:dyDescent="0.25">
      <c r="A25" s="25" t="s">
        <v>215</v>
      </c>
      <c r="B25" s="27">
        <v>30</v>
      </c>
      <c r="C25" s="27">
        <v>2</v>
      </c>
      <c r="D25" s="17">
        <f t="shared" si="0"/>
        <v>94343.990333333335</v>
      </c>
      <c r="E25" s="17">
        <v>2830319.71</v>
      </c>
      <c r="F25" s="17">
        <f t="shared" si="1"/>
        <v>5660639.4199999999</v>
      </c>
      <c r="G25" s="26"/>
      <c r="H25" s="26"/>
      <c r="I25" s="17">
        <f t="shared" si="2"/>
        <v>5660639.4199999999</v>
      </c>
      <c r="J25">
        <f t="shared" si="3"/>
        <v>566063.94200000004</v>
      </c>
      <c r="K25">
        <f t="shared" si="4"/>
        <v>107552.14898000001</v>
      </c>
      <c r="L25" s="79">
        <f t="shared" si="5"/>
        <v>6334255.5109799998</v>
      </c>
      <c r="M25" s="79">
        <f>+L25</f>
        <v>6334255.5109799998</v>
      </c>
    </row>
    <row r="26" spans="1:13" x14ac:dyDescent="0.25">
      <c r="A26" s="25" t="s">
        <v>216</v>
      </c>
      <c r="B26" s="27">
        <v>30</v>
      </c>
      <c r="C26" s="27">
        <v>2</v>
      </c>
      <c r="D26" s="17">
        <f t="shared" si="0"/>
        <v>94343.990333333335</v>
      </c>
      <c r="E26" s="17">
        <v>2830319.71</v>
      </c>
      <c r="F26" s="17">
        <f t="shared" si="1"/>
        <v>5660639.4199999999</v>
      </c>
      <c r="G26" s="26"/>
      <c r="H26" s="26"/>
      <c r="I26" s="17">
        <f t="shared" si="2"/>
        <v>5660639.4199999999</v>
      </c>
      <c r="J26">
        <f t="shared" si="3"/>
        <v>566063.94200000004</v>
      </c>
      <c r="K26">
        <f t="shared" si="4"/>
        <v>107552.14898000001</v>
      </c>
      <c r="L26" s="79">
        <f t="shared" si="5"/>
        <v>6334255.5109799998</v>
      </c>
      <c r="M26" s="79">
        <f>+L26+L58</f>
        <v>9501383.2664700001</v>
      </c>
    </row>
    <row r="27" spans="1:13" x14ac:dyDescent="0.25">
      <c r="A27" s="25" t="s">
        <v>217</v>
      </c>
      <c r="B27" s="27">
        <v>30</v>
      </c>
      <c r="C27" s="27">
        <v>2</v>
      </c>
      <c r="D27" s="17">
        <f t="shared" si="0"/>
        <v>94343.990333333335</v>
      </c>
      <c r="E27" s="17">
        <v>2830319.71</v>
      </c>
      <c r="F27" s="17">
        <f t="shared" si="1"/>
        <v>5660639.4199999999</v>
      </c>
      <c r="G27" s="26"/>
      <c r="H27" s="26"/>
      <c r="I27" s="17">
        <f t="shared" si="2"/>
        <v>5660639.4199999999</v>
      </c>
      <c r="J27">
        <f t="shared" si="3"/>
        <v>566063.94200000004</v>
      </c>
      <c r="K27">
        <f t="shared" si="4"/>
        <v>107552.14898000001</v>
      </c>
      <c r="L27" s="79">
        <f t="shared" si="5"/>
        <v>6334255.5109799998</v>
      </c>
      <c r="M27" s="79">
        <f t="shared" ref="M27:M29" si="6">+L27</f>
        <v>6334255.5109799998</v>
      </c>
    </row>
    <row r="28" spans="1:13" x14ac:dyDescent="0.25">
      <c r="A28" s="25" t="s">
        <v>218</v>
      </c>
      <c r="B28" s="27">
        <v>30</v>
      </c>
      <c r="C28" s="27">
        <v>4</v>
      </c>
      <c r="D28" s="17">
        <f t="shared" si="0"/>
        <v>94343.990333333335</v>
      </c>
      <c r="E28" s="17">
        <v>2830319.71</v>
      </c>
      <c r="F28" s="17">
        <f t="shared" si="1"/>
        <v>11321278.84</v>
      </c>
      <c r="G28" s="26"/>
      <c r="H28" s="26"/>
      <c r="I28" s="17">
        <f t="shared" si="2"/>
        <v>11321278.84</v>
      </c>
      <c r="J28">
        <f t="shared" si="3"/>
        <v>1132127.8840000001</v>
      </c>
      <c r="K28">
        <f t="shared" si="4"/>
        <v>215104.29796000003</v>
      </c>
      <c r="L28" s="79">
        <f t="shared" si="5"/>
        <v>12668511.02196</v>
      </c>
      <c r="M28" s="79">
        <f>+L28+L59+L60</f>
        <v>17208060.804828998</v>
      </c>
    </row>
    <row r="29" spans="1:13" x14ac:dyDescent="0.25">
      <c r="A29" s="25" t="s">
        <v>219</v>
      </c>
      <c r="B29" s="27">
        <v>30</v>
      </c>
      <c r="C29" s="27">
        <v>1</v>
      </c>
      <c r="D29" s="17">
        <f t="shared" si="0"/>
        <v>94343.990333333335</v>
      </c>
      <c r="E29" s="17">
        <v>2830319.71</v>
      </c>
      <c r="F29" s="17">
        <f t="shared" si="1"/>
        <v>2830319.71</v>
      </c>
      <c r="G29" s="26"/>
      <c r="H29" s="26"/>
      <c r="I29" s="17">
        <f t="shared" si="2"/>
        <v>2830319.71</v>
      </c>
      <c r="J29">
        <f t="shared" si="3"/>
        <v>283031.97100000002</v>
      </c>
      <c r="K29">
        <f t="shared" si="4"/>
        <v>53776.074490000006</v>
      </c>
      <c r="L29" s="79">
        <f t="shared" si="5"/>
        <v>3167127.7554899999</v>
      </c>
      <c r="M29" s="79">
        <f t="shared" si="6"/>
        <v>3167127.7554899999</v>
      </c>
    </row>
    <row r="30" spans="1:13" x14ac:dyDescent="0.25">
      <c r="A30" s="25" t="s">
        <v>220</v>
      </c>
      <c r="B30" s="27">
        <v>30</v>
      </c>
      <c r="C30" s="27">
        <v>4</v>
      </c>
      <c r="D30" s="17">
        <f t="shared" si="0"/>
        <v>94343.990333333335</v>
      </c>
      <c r="E30" s="17">
        <v>2830319.71</v>
      </c>
      <c r="F30" s="17">
        <f t="shared" si="1"/>
        <v>11321278.84</v>
      </c>
      <c r="G30" s="26"/>
      <c r="H30" s="26"/>
      <c r="I30" s="17">
        <f t="shared" si="2"/>
        <v>11321278.84</v>
      </c>
      <c r="J30">
        <f t="shared" si="3"/>
        <v>1132127.8840000001</v>
      </c>
      <c r="K30">
        <f t="shared" si="4"/>
        <v>215104.29796000003</v>
      </c>
      <c r="L30" s="79">
        <f t="shared" si="5"/>
        <v>12668511.02196</v>
      </c>
      <c r="M30" s="79">
        <f>+L30+L61+L62+L63+L81</f>
        <v>21430897.812148999</v>
      </c>
    </row>
    <row r="31" spans="1:13" x14ac:dyDescent="0.25">
      <c r="A31" s="25" t="s">
        <v>221</v>
      </c>
      <c r="B31" s="27">
        <v>30</v>
      </c>
      <c r="C31" s="27">
        <v>3</v>
      </c>
      <c r="D31" s="17">
        <f t="shared" si="0"/>
        <v>94343.990333333335</v>
      </c>
      <c r="E31" s="17">
        <v>2830319.71</v>
      </c>
      <c r="F31" s="17">
        <f t="shared" si="1"/>
        <v>8490959.129999999</v>
      </c>
      <c r="G31" s="26"/>
      <c r="H31" s="26"/>
      <c r="I31" s="17">
        <f t="shared" si="2"/>
        <v>8490959.1300000008</v>
      </c>
      <c r="J31">
        <f t="shared" si="3"/>
        <v>849095.91300000018</v>
      </c>
      <c r="K31">
        <f t="shared" si="4"/>
        <v>161328.22347000003</v>
      </c>
      <c r="L31" s="79">
        <f t="shared" si="5"/>
        <v>9501383.266470002</v>
      </c>
      <c r="M31" s="79">
        <f>+L31+L64+L74</f>
        <v>19002766.532940004</v>
      </c>
    </row>
    <row r="32" spans="1:13" x14ac:dyDescent="0.25">
      <c r="A32" s="25" t="s">
        <v>222</v>
      </c>
      <c r="B32" s="27">
        <v>30</v>
      </c>
      <c r="C32" s="27">
        <v>2</v>
      </c>
      <c r="D32" s="17">
        <f t="shared" si="0"/>
        <v>94343.990333333335</v>
      </c>
      <c r="E32" s="17">
        <v>2830319.71</v>
      </c>
      <c r="F32" s="17">
        <f t="shared" si="1"/>
        <v>5660639.4199999999</v>
      </c>
      <c r="G32" s="26"/>
      <c r="H32" s="26"/>
      <c r="I32" s="17">
        <f t="shared" si="2"/>
        <v>5660639.4199999999</v>
      </c>
      <c r="J32">
        <f t="shared" si="3"/>
        <v>566063.94200000004</v>
      </c>
      <c r="K32">
        <f t="shared" si="4"/>
        <v>107552.14898000001</v>
      </c>
      <c r="L32" s="79">
        <f t="shared" si="5"/>
        <v>6334255.5109799998</v>
      </c>
    </row>
    <row r="33" spans="1:13" x14ac:dyDescent="0.25">
      <c r="A33" s="25" t="s">
        <v>222</v>
      </c>
      <c r="B33" s="27">
        <v>28</v>
      </c>
      <c r="C33" s="27">
        <v>1</v>
      </c>
      <c r="D33" s="17">
        <f t="shared" si="0"/>
        <v>94343.990333333335</v>
      </c>
      <c r="E33" s="17">
        <v>2830319.71</v>
      </c>
      <c r="F33" s="17">
        <f t="shared" si="1"/>
        <v>2830319.71</v>
      </c>
      <c r="G33" s="26"/>
      <c r="H33" s="26"/>
      <c r="I33" s="17">
        <f t="shared" si="2"/>
        <v>2641631.7293333332</v>
      </c>
      <c r="J33">
        <f t="shared" si="3"/>
        <v>264163.17293333332</v>
      </c>
      <c r="K33">
        <f t="shared" si="4"/>
        <v>50191.002857333333</v>
      </c>
      <c r="L33" s="79">
        <f t="shared" si="5"/>
        <v>2955985.9051239998</v>
      </c>
      <c r="M33" s="79">
        <f>SUM(L32:L33)+L65</f>
        <v>12457369.171593999</v>
      </c>
    </row>
    <row r="34" spans="1:13" x14ac:dyDescent="0.25">
      <c r="A34" s="25" t="s">
        <v>223</v>
      </c>
      <c r="B34" s="27">
        <v>30</v>
      </c>
      <c r="C34" s="27">
        <v>2</v>
      </c>
      <c r="D34" s="17">
        <f t="shared" si="0"/>
        <v>94343.990333333335</v>
      </c>
      <c r="E34" s="17">
        <v>2830319.71</v>
      </c>
      <c r="F34" s="17">
        <f t="shared" si="1"/>
        <v>5660639.4199999999</v>
      </c>
      <c r="G34" s="26"/>
      <c r="H34" s="26"/>
      <c r="I34" s="17">
        <f t="shared" si="2"/>
        <v>5660639.4199999999</v>
      </c>
      <c r="J34">
        <f t="shared" si="3"/>
        <v>566063.94200000004</v>
      </c>
      <c r="K34">
        <f t="shared" si="4"/>
        <v>107552.14898000001</v>
      </c>
      <c r="L34" s="79">
        <f t="shared" si="5"/>
        <v>6334255.5109799998</v>
      </c>
      <c r="M34" s="79">
        <f>+L34+L66</f>
        <v>9501383.2664700001</v>
      </c>
    </row>
    <row r="35" spans="1:13" x14ac:dyDescent="0.25">
      <c r="A35" s="25" t="s">
        <v>224</v>
      </c>
      <c r="B35" s="27">
        <v>30</v>
      </c>
      <c r="C35" s="27">
        <v>2</v>
      </c>
      <c r="D35" s="17">
        <f t="shared" si="0"/>
        <v>94343.990333333335</v>
      </c>
      <c r="E35" s="17">
        <v>2830319.71</v>
      </c>
      <c r="F35" s="17">
        <f t="shared" si="1"/>
        <v>5660639.4199999999</v>
      </c>
      <c r="G35" s="26"/>
      <c r="H35" s="26"/>
      <c r="I35" s="17">
        <f t="shared" si="2"/>
        <v>5660639.4199999999</v>
      </c>
      <c r="J35">
        <f t="shared" si="3"/>
        <v>566063.94200000004</v>
      </c>
      <c r="K35">
        <f t="shared" si="4"/>
        <v>107552.14898000001</v>
      </c>
      <c r="L35" s="79">
        <f t="shared" si="5"/>
        <v>6334255.5109799998</v>
      </c>
    </row>
    <row r="36" spans="1:13" x14ac:dyDescent="0.25">
      <c r="A36" s="25" t="s">
        <v>224</v>
      </c>
      <c r="B36" s="27">
        <v>28</v>
      </c>
      <c r="C36" s="27">
        <v>1</v>
      </c>
      <c r="D36" s="17">
        <f t="shared" si="0"/>
        <v>94343.990333333335</v>
      </c>
      <c r="E36" s="17">
        <v>2830319.71</v>
      </c>
      <c r="F36" s="17">
        <f t="shared" si="1"/>
        <v>2830319.71</v>
      </c>
      <c r="G36" s="26"/>
      <c r="H36" s="26"/>
      <c r="I36" s="17">
        <f t="shared" si="2"/>
        <v>2641631.7293333332</v>
      </c>
      <c r="J36">
        <f t="shared" si="3"/>
        <v>264163.17293333332</v>
      </c>
      <c r="K36">
        <f t="shared" si="4"/>
        <v>50191.002857333333</v>
      </c>
      <c r="L36" s="79">
        <f t="shared" si="5"/>
        <v>2955985.9051239998</v>
      </c>
      <c r="M36" s="79">
        <f>SUM(L35:L36)</f>
        <v>9290241.4161040001</v>
      </c>
    </row>
    <row r="37" spans="1:13" x14ac:dyDescent="0.25">
      <c r="A37" s="25" t="s">
        <v>225</v>
      </c>
      <c r="B37" s="27">
        <v>30</v>
      </c>
      <c r="C37" s="27">
        <v>2</v>
      </c>
      <c r="D37" s="17">
        <f t="shared" si="0"/>
        <v>94343.990333333335</v>
      </c>
      <c r="E37" s="17">
        <v>2830319.71</v>
      </c>
      <c r="F37" s="17">
        <f t="shared" si="1"/>
        <v>5660639.4199999999</v>
      </c>
      <c r="G37" s="26"/>
      <c r="H37" s="26"/>
      <c r="I37" s="17">
        <f t="shared" si="2"/>
        <v>5660639.4199999999</v>
      </c>
      <c r="J37">
        <f t="shared" si="3"/>
        <v>566063.94200000004</v>
      </c>
      <c r="K37">
        <f t="shared" si="4"/>
        <v>107552.14898000001</v>
      </c>
      <c r="L37" s="79">
        <f t="shared" si="5"/>
        <v>6334255.5109799998</v>
      </c>
    </row>
    <row r="38" spans="1:13" x14ac:dyDescent="0.25">
      <c r="A38" s="25" t="s">
        <v>225</v>
      </c>
      <c r="B38" s="27">
        <v>28</v>
      </c>
      <c r="C38" s="27">
        <v>1</v>
      </c>
      <c r="D38" s="17">
        <f t="shared" si="0"/>
        <v>94343.990333333335</v>
      </c>
      <c r="E38" s="17">
        <v>2830319.71</v>
      </c>
      <c r="F38" s="17">
        <f t="shared" si="1"/>
        <v>2830319.71</v>
      </c>
      <c r="G38" s="26"/>
      <c r="H38" s="26"/>
      <c r="I38" s="17">
        <f t="shared" si="2"/>
        <v>2641631.7293333332</v>
      </c>
      <c r="J38">
        <f t="shared" si="3"/>
        <v>264163.17293333332</v>
      </c>
      <c r="K38">
        <f t="shared" si="4"/>
        <v>50191.002857333333</v>
      </c>
      <c r="L38" s="79">
        <f t="shared" si="5"/>
        <v>2955985.9051239998</v>
      </c>
      <c r="M38" s="79">
        <f>SUM(L37:L38)+L67</f>
        <v>12457369.171593999</v>
      </c>
    </row>
    <row r="39" spans="1:13" x14ac:dyDescent="0.25">
      <c r="A39" s="25" t="s">
        <v>226</v>
      </c>
      <c r="B39" s="27">
        <v>30</v>
      </c>
      <c r="C39" s="27">
        <v>2</v>
      </c>
      <c r="D39" s="17">
        <f t="shared" si="0"/>
        <v>94343.990333333335</v>
      </c>
      <c r="E39" s="17">
        <v>2830319.71</v>
      </c>
      <c r="F39" s="17">
        <f t="shared" si="1"/>
        <v>5660639.4199999999</v>
      </c>
      <c r="G39" s="26"/>
      <c r="H39" s="26"/>
      <c r="I39" s="17">
        <f t="shared" si="2"/>
        <v>5660639.4199999999</v>
      </c>
      <c r="J39">
        <f t="shared" si="3"/>
        <v>566063.94200000004</v>
      </c>
      <c r="K39">
        <f t="shared" si="4"/>
        <v>107552.14898000001</v>
      </c>
      <c r="L39" s="79">
        <f t="shared" si="5"/>
        <v>6334255.5109799998</v>
      </c>
      <c r="M39" s="79">
        <f>+L39</f>
        <v>6334255.5109799998</v>
      </c>
    </row>
    <row r="40" spans="1:13" x14ac:dyDescent="0.25">
      <c r="A40" s="28" t="s">
        <v>227</v>
      </c>
      <c r="B40" s="29">
        <v>30</v>
      </c>
      <c r="C40" s="29">
        <v>1</v>
      </c>
      <c r="D40" s="30">
        <f t="shared" si="0"/>
        <v>94343.990333333335</v>
      </c>
      <c r="E40" s="30">
        <v>2830319.71</v>
      </c>
      <c r="F40" s="30">
        <f t="shared" si="1"/>
        <v>2830319.71</v>
      </c>
      <c r="G40" s="31"/>
      <c r="H40" s="31"/>
      <c r="I40" s="30">
        <f t="shared" si="2"/>
        <v>2830319.71</v>
      </c>
      <c r="J40">
        <f t="shared" si="3"/>
        <v>283031.97100000002</v>
      </c>
      <c r="K40">
        <f t="shared" si="4"/>
        <v>53776.074490000006</v>
      </c>
      <c r="L40" s="79">
        <f t="shared" si="5"/>
        <v>3167127.7554899999</v>
      </c>
      <c r="M40" s="79">
        <f>+L40</f>
        <v>3167127.7554899999</v>
      </c>
    </row>
    <row r="41" spans="1:13" x14ac:dyDescent="0.25">
      <c r="A41" s="101" t="s">
        <v>202</v>
      </c>
      <c r="B41" s="101"/>
      <c r="C41" s="101"/>
      <c r="D41" s="101"/>
      <c r="E41" s="101"/>
      <c r="F41" s="101"/>
      <c r="G41" s="101"/>
      <c r="H41" s="101"/>
      <c r="I41" s="32">
        <f>SUM(I6:I40)</f>
        <v>382470536.81133342</v>
      </c>
      <c r="J41">
        <f t="shared" si="3"/>
        <v>38247053.681133345</v>
      </c>
      <c r="K41">
        <f t="shared" si="4"/>
        <v>7266940.1994153354</v>
      </c>
      <c r="L41" s="79">
        <f t="shared" si="5"/>
        <v>427984530.69188207</v>
      </c>
      <c r="M41" s="79">
        <f>SUM(M8:M40)</f>
        <v>574200262.07033706</v>
      </c>
    </row>
    <row r="42" spans="1:13" x14ac:dyDescent="0.25">
      <c r="A42" s="102" t="s">
        <v>229</v>
      </c>
      <c r="B42" s="103"/>
      <c r="C42" s="103"/>
      <c r="D42" s="103"/>
      <c r="E42" s="103"/>
      <c r="F42" s="103"/>
      <c r="G42" s="103"/>
      <c r="H42" s="103"/>
      <c r="I42" s="104"/>
      <c r="L42" s="79"/>
    </row>
    <row r="43" spans="1:13" ht="24" x14ac:dyDescent="0.25">
      <c r="A43" s="23" t="s">
        <v>193</v>
      </c>
      <c r="B43" s="23" t="s">
        <v>194</v>
      </c>
      <c r="C43" s="23" t="s">
        <v>201</v>
      </c>
      <c r="D43" s="23" t="s">
        <v>196</v>
      </c>
      <c r="E43" s="23" t="s">
        <v>176</v>
      </c>
      <c r="F43" s="23" t="s">
        <v>195</v>
      </c>
      <c r="G43" s="23" t="s">
        <v>197</v>
      </c>
      <c r="H43" s="23" t="s">
        <v>198</v>
      </c>
      <c r="I43" s="23" t="s">
        <v>199</v>
      </c>
      <c r="L43" s="79"/>
    </row>
    <row r="44" spans="1:13" x14ac:dyDescent="0.25">
      <c r="A44" s="28" t="s">
        <v>203</v>
      </c>
      <c r="B44" s="29">
        <v>30</v>
      </c>
      <c r="C44" s="29">
        <v>11</v>
      </c>
      <c r="D44" s="30">
        <f t="shared" ref="D44:D67" si="7">E44/30</f>
        <v>94343.990333333335</v>
      </c>
      <c r="E44" s="30">
        <v>2830319.71</v>
      </c>
      <c r="F44" s="30">
        <f t="shared" ref="F44:F66" si="8">E44*C44</f>
        <v>31133516.809999999</v>
      </c>
      <c r="G44" s="31"/>
      <c r="H44" s="31"/>
      <c r="I44" s="30">
        <f t="shared" ref="I44:I67" si="9">D44*C44*B44</f>
        <v>31133516.810000002</v>
      </c>
      <c r="J44">
        <f t="shared" si="3"/>
        <v>3113351.6810000003</v>
      </c>
      <c r="K44">
        <f t="shared" si="4"/>
        <v>591536.81939000008</v>
      </c>
      <c r="L44" s="79">
        <f t="shared" si="5"/>
        <v>34838405.310390003</v>
      </c>
    </row>
    <row r="45" spans="1:13" x14ac:dyDescent="0.25">
      <c r="A45" s="28" t="s">
        <v>203</v>
      </c>
      <c r="B45" s="29">
        <v>28</v>
      </c>
      <c r="C45" s="29">
        <v>1</v>
      </c>
      <c r="D45" s="30">
        <f t="shared" si="7"/>
        <v>94343.990333333335</v>
      </c>
      <c r="E45" s="30">
        <v>2830319.71</v>
      </c>
      <c r="F45" s="30">
        <f t="shared" si="8"/>
        <v>2830319.71</v>
      </c>
      <c r="G45" s="31"/>
      <c r="H45" s="31"/>
      <c r="I45" s="30">
        <f t="shared" si="9"/>
        <v>2641631.7293333332</v>
      </c>
      <c r="J45">
        <f t="shared" si="3"/>
        <v>264163.17293333332</v>
      </c>
      <c r="K45">
        <f t="shared" si="4"/>
        <v>50191.002857333333</v>
      </c>
      <c r="L45" s="79">
        <f t="shared" si="5"/>
        <v>2955985.9051239998</v>
      </c>
    </row>
    <row r="46" spans="1:13" x14ac:dyDescent="0.25">
      <c r="A46" s="28" t="s">
        <v>204</v>
      </c>
      <c r="B46" s="29">
        <v>30</v>
      </c>
      <c r="C46" s="29">
        <v>3</v>
      </c>
      <c r="D46" s="30">
        <f t="shared" si="7"/>
        <v>94343.990333333335</v>
      </c>
      <c r="E46" s="30">
        <v>2830319.71</v>
      </c>
      <c r="F46" s="30">
        <f t="shared" si="8"/>
        <v>8490959.129999999</v>
      </c>
      <c r="G46" s="31"/>
      <c r="H46" s="31"/>
      <c r="I46" s="30">
        <f t="shared" si="9"/>
        <v>8490959.1300000008</v>
      </c>
      <c r="J46">
        <f t="shared" si="3"/>
        <v>849095.91300000018</v>
      </c>
      <c r="K46">
        <f t="shared" si="4"/>
        <v>161328.22347000003</v>
      </c>
      <c r="L46" s="79">
        <f t="shared" si="5"/>
        <v>9501383.266470002</v>
      </c>
    </row>
    <row r="47" spans="1:13" x14ac:dyDescent="0.25">
      <c r="A47" s="28" t="s">
        <v>205</v>
      </c>
      <c r="B47" s="29">
        <v>30</v>
      </c>
      <c r="C47" s="29">
        <v>2</v>
      </c>
      <c r="D47" s="30">
        <f t="shared" si="7"/>
        <v>94343.990333333335</v>
      </c>
      <c r="E47" s="30">
        <v>2830319.71</v>
      </c>
      <c r="F47" s="30">
        <f t="shared" si="8"/>
        <v>5660639.4199999999</v>
      </c>
      <c r="G47" s="31"/>
      <c r="H47" s="31"/>
      <c r="I47" s="30">
        <f t="shared" si="9"/>
        <v>5660639.4199999999</v>
      </c>
      <c r="J47">
        <f t="shared" si="3"/>
        <v>566063.94200000004</v>
      </c>
      <c r="K47">
        <f t="shared" si="4"/>
        <v>107552.14898000001</v>
      </c>
      <c r="L47" s="79">
        <f t="shared" si="5"/>
        <v>6334255.5109799998</v>
      </c>
    </row>
    <row r="48" spans="1:13" x14ac:dyDescent="0.25">
      <c r="A48" s="28" t="s">
        <v>207</v>
      </c>
      <c r="B48" s="29">
        <v>30</v>
      </c>
      <c r="C48" s="29">
        <v>1</v>
      </c>
      <c r="D48" s="30">
        <f t="shared" si="7"/>
        <v>94343.990333333335</v>
      </c>
      <c r="E48" s="30">
        <v>2830319.71</v>
      </c>
      <c r="F48" s="30">
        <f t="shared" si="8"/>
        <v>2830319.71</v>
      </c>
      <c r="G48" s="31"/>
      <c r="H48" s="31"/>
      <c r="I48" s="30">
        <f t="shared" si="9"/>
        <v>2830319.71</v>
      </c>
      <c r="J48">
        <f t="shared" si="3"/>
        <v>283031.97100000002</v>
      </c>
      <c r="K48">
        <f t="shared" si="4"/>
        <v>53776.074490000006</v>
      </c>
      <c r="L48" s="79">
        <f t="shared" si="5"/>
        <v>3167127.7554899999</v>
      </c>
    </row>
    <row r="49" spans="1:12" x14ac:dyDescent="0.25">
      <c r="A49" s="28" t="s">
        <v>207</v>
      </c>
      <c r="B49" s="29">
        <v>18</v>
      </c>
      <c r="C49" s="29">
        <v>1</v>
      </c>
      <c r="D49" s="30">
        <f t="shared" si="7"/>
        <v>94343.990333333335</v>
      </c>
      <c r="E49" s="30">
        <v>2830319.71</v>
      </c>
      <c r="F49" s="30">
        <f t="shared" si="8"/>
        <v>2830319.71</v>
      </c>
      <c r="G49" s="31"/>
      <c r="H49" s="31"/>
      <c r="I49" s="30">
        <f t="shared" si="9"/>
        <v>1698191.8260000001</v>
      </c>
      <c r="J49">
        <f t="shared" si="3"/>
        <v>169819.18260000003</v>
      </c>
      <c r="K49">
        <f t="shared" si="4"/>
        <v>32265.644694000006</v>
      </c>
      <c r="L49" s="79">
        <f t="shared" si="5"/>
        <v>1900276.6532940001</v>
      </c>
    </row>
    <row r="50" spans="1:12" x14ac:dyDescent="0.25">
      <c r="A50" s="28" t="s">
        <v>208</v>
      </c>
      <c r="B50" s="29">
        <v>30</v>
      </c>
      <c r="C50" s="29">
        <v>2</v>
      </c>
      <c r="D50" s="30">
        <f t="shared" si="7"/>
        <v>94343.990333333335</v>
      </c>
      <c r="E50" s="30">
        <v>2830319.71</v>
      </c>
      <c r="F50" s="30">
        <f t="shared" si="8"/>
        <v>5660639.4199999999</v>
      </c>
      <c r="G50" s="31"/>
      <c r="H50" s="31"/>
      <c r="I50" s="30">
        <f t="shared" si="9"/>
        <v>5660639.4199999999</v>
      </c>
      <c r="J50">
        <f t="shared" si="3"/>
        <v>566063.94200000004</v>
      </c>
      <c r="K50">
        <f t="shared" si="4"/>
        <v>107552.14898000001</v>
      </c>
      <c r="L50" s="79">
        <f t="shared" si="5"/>
        <v>6334255.5109799998</v>
      </c>
    </row>
    <row r="51" spans="1:12" x14ac:dyDescent="0.25">
      <c r="A51" s="28" t="s">
        <v>209</v>
      </c>
      <c r="B51" s="29">
        <v>30</v>
      </c>
      <c r="C51" s="29">
        <v>1</v>
      </c>
      <c r="D51" s="30">
        <f t="shared" si="7"/>
        <v>94343.990333333335</v>
      </c>
      <c r="E51" s="30">
        <v>2830319.71</v>
      </c>
      <c r="F51" s="30">
        <f t="shared" si="8"/>
        <v>2830319.71</v>
      </c>
      <c r="G51" s="31"/>
      <c r="H51" s="31"/>
      <c r="I51" s="30">
        <f t="shared" si="9"/>
        <v>2830319.71</v>
      </c>
      <c r="J51">
        <f t="shared" si="3"/>
        <v>283031.97100000002</v>
      </c>
      <c r="K51">
        <f t="shared" si="4"/>
        <v>53776.074490000006</v>
      </c>
      <c r="L51" s="79">
        <f t="shared" si="5"/>
        <v>3167127.7554899999</v>
      </c>
    </row>
    <row r="52" spans="1:12" x14ac:dyDescent="0.25">
      <c r="A52" s="28" t="s">
        <v>209</v>
      </c>
      <c r="B52" s="29">
        <v>28</v>
      </c>
      <c r="C52" s="29">
        <v>1</v>
      </c>
      <c r="D52" s="30">
        <f t="shared" si="7"/>
        <v>94343.990333333335</v>
      </c>
      <c r="E52" s="30">
        <v>2830319.71</v>
      </c>
      <c r="F52" s="30">
        <f t="shared" si="8"/>
        <v>2830319.71</v>
      </c>
      <c r="G52" s="31"/>
      <c r="H52" s="31"/>
      <c r="I52" s="30">
        <f t="shared" si="9"/>
        <v>2641631.7293333332</v>
      </c>
      <c r="J52">
        <f t="shared" si="3"/>
        <v>264163.17293333332</v>
      </c>
      <c r="K52">
        <f t="shared" si="4"/>
        <v>50191.002857333333</v>
      </c>
      <c r="L52" s="79">
        <f t="shared" si="5"/>
        <v>2955985.9051239998</v>
      </c>
    </row>
    <row r="53" spans="1:12" x14ac:dyDescent="0.25">
      <c r="A53" s="28" t="s">
        <v>210</v>
      </c>
      <c r="B53" s="29">
        <v>1</v>
      </c>
      <c r="C53" s="29">
        <v>1</v>
      </c>
      <c r="D53" s="30">
        <f t="shared" si="7"/>
        <v>94343.990333333335</v>
      </c>
      <c r="E53" s="30">
        <v>2830319.71</v>
      </c>
      <c r="F53" s="30">
        <f t="shared" si="8"/>
        <v>2830319.71</v>
      </c>
      <c r="G53" s="31"/>
      <c r="H53" s="31"/>
      <c r="I53" s="30">
        <f t="shared" si="9"/>
        <v>94343.990333333335</v>
      </c>
      <c r="J53">
        <f t="shared" si="3"/>
        <v>9434.3990333333331</v>
      </c>
      <c r="K53">
        <f t="shared" si="4"/>
        <v>1792.5358163333333</v>
      </c>
      <c r="L53" s="79">
        <f t="shared" si="5"/>
        <v>105570.925183</v>
      </c>
    </row>
    <row r="54" spans="1:12" x14ac:dyDescent="0.25">
      <c r="A54" s="28" t="s">
        <v>211</v>
      </c>
      <c r="B54" s="29">
        <v>30</v>
      </c>
      <c r="C54" s="29">
        <v>2</v>
      </c>
      <c r="D54" s="30">
        <f t="shared" si="7"/>
        <v>94343.990333333335</v>
      </c>
      <c r="E54" s="30">
        <v>2830319.71</v>
      </c>
      <c r="F54" s="30">
        <f t="shared" si="8"/>
        <v>5660639.4199999999</v>
      </c>
      <c r="G54" s="31"/>
      <c r="H54" s="31"/>
      <c r="I54" s="30">
        <f t="shared" si="9"/>
        <v>5660639.4199999999</v>
      </c>
      <c r="J54">
        <f t="shared" si="3"/>
        <v>566063.94200000004</v>
      </c>
      <c r="K54">
        <f t="shared" si="4"/>
        <v>107552.14898000001</v>
      </c>
      <c r="L54" s="79">
        <f t="shared" si="5"/>
        <v>6334255.5109799998</v>
      </c>
    </row>
    <row r="55" spans="1:12" x14ac:dyDescent="0.25">
      <c r="A55" s="28" t="s">
        <v>212</v>
      </c>
      <c r="B55" s="29">
        <v>30</v>
      </c>
      <c r="C55" s="29">
        <v>2</v>
      </c>
      <c r="D55" s="30">
        <f t="shared" si="7"/>
        <v>94343.990333333335</v>
      </c>
      <c r="E55" s="30">
        <v>2830319.71</v>
      </c>
      <c r="F55" s="30">
        <f t="shared" si="8"/>
        <v>5660639.4199999999</v>
      </c>
      <c r="G55" s="31"/>
      <c r="H55" s="31"/>
      <c r="I55" s="30">
        <f t="shared" si="9"/>
        <v>5660639.4199999999</v>
      </c>
      <c r="J55">
        <f t="shared" si="3"/>
        <v>566063.94200000004</v>
      </c>
      <c r="K55">
        <f t="shared" si="4"/>
        <v>107552.14898000001</v>
      </c>
      <c r="L55" s="79">
        <f t="shared" si="5"/>
        <v>6334255.5109799998</v>
      </c>
    </row>
    <row r="56" spans="1:12" x14ac:dyDescent="0.25">
      <c r="A56" s="28" t="s">
        <v>213</v>
      </c>
      <c r="B56" s="29">
        <v>28</v>
      </c>
      <c r="C56" s="29">
        <v>1</v>
      </c>
      <c r="D56" s="30">
        <f t="shared" si="7"/>
        <v>94343.990333333335</v>
      </c>
      <c r="E56" s="30">
        <v>2830319.71</v>
      </c>
      <c r="F56" s="30">
        <f t="shared" si="8"/>
        <v>2830319.71</v>
      </c>
      <c r="G56" s="31"/>
      <c r="H56" s="31"/>
      <c r="I56" s="30">
        <f t="shared" si="9"/>
        <v>2641631.7293333332</v>
      </c>
      <c r="J56">
        <f t="shared" si="3"/>
        <v>264163.17293333332</v>
      </c>
      <c r="K56">
        <f t="shared" si="4"/>
        <v>50191.002857333333</v>
      </c>
      <c r="L56" s="79">
        <f t="shared" si="5"/>
        <v>2955985.9051239998</v>
      </c>
    </row>
    <row r="57" spans="1:12" x14ac:dyDescent="0.25">
      <c r="A57" s="28" t="s">
        <v>213</v>
      </c>
      <c r="B57" s="29">
        <v>21</v>
      </c>
      <c r="C57" s="29">
        <v>1</v>
      </c>
      <c r="D57" s="30">
        <f t="shared" si="7"/>
        <v>94343.990333333335</v>
      </c>
      <c r="E57" s="30">
        <v>2830319.71</v>
      </c>
      <c r="F57" s="30">
        <f t="shared" si="8"/>
        <v>2830319.71</v>
      </c>
      <c r="G57" s="31"/>
      <c r="H57" s="31"/>
      <c r="I57" s="30">
        <f t="shared" si="9"/>
        <v>1981223.797</v>
      </c>
      <c r="J57">
        <f t="shared" si="3"/>
        <v>198122.37970000002</v>
      </c>
      <c r="K57">
        <f t="shared" si="4"/>
        <v>37643.252143000005</v>
      </c>
      <c r="L57" s="79">
        <f t="shared" si="5"/>
        <v>2216989.428843</v>
      </c>
    </row>
    <row r="58" spans="1:12" x14ac:dyDescent="0.25">
      <c r="A58" s="28" t="s">
        <v>216</v>
      </c>
      <c r="B58" s="29">
        <v>30</v>
      </c>
      <c r="C58" s="29">
        <v>1</v>
      </c>
      <c r="D58" s="30">
        <f t="shared" si="7"/>
        <v>94343.990333333335</v>
      </c>
      <c r="E58" s="30">
        <v>2830319.71</v>
      </c>
      <c r="F58" s="30">
        <f t="shared" si="8"/>
        <v>2830319.71</v>
      </c>
      <c r="G58" s="31"/>
      <c r="H58" s="31"/>
      <c r="I58" s="30">
        <f t="shared" si="9"/>
        <v>2830319.71</v>
      </c>
      <c r="J58">
        <f t="shared" si="3"/>
        <v>283031.97100000002</v>
      </c>
      <c r="K58">
        <f t="shared" si="4"/>
        <v>53776.074490000006</v>
      </c>
      <c r="L58" s="79">
        <f t="shared" si="5"/>
        <v>3167127.7554899999</v>
      </c>
    </row>
    <row r="59" spans="1:12" x14ac:dyDescent="0.25">
      <c r="A59" s="28" t="s">
        <v>218</v>
      </c>
      <c r="B59" s="29">
        <v>30</v>
      </c>
      <c r="C59" s="29">
        <v>1</v>
      </c>
      <c r="D59" s="30">
        <f t="shared" si="7"/>
        <v>94343.990333333335</v>
      </c>
      <c r="E59" s="30">
        <v>2830319.71</v>
      </c>
      <c r="F59" s="30">
        <f t="shared" si="8"/>
        <v>2830319.71</v>
      </c>
      <c r="G59" s="31"/>
      <c r="H59" s="31"/>
      <c r="I59" s="30">
        <f t="shared" si="9"/>
        <v>2830319.71</v>
      </c>
      <c r="J59">
        <f t="shared" si="3"/>
        <v>283031.97100000002</v>
      </c>
      <c r="K59">
        <f t="shared" si="4"/>
        <v>53776.074490000006</v>
      </c>
      <c r="L59" s="79">
        <f t="shared" si="5"/>
        <v>3167127.7554899999</v>
      </c>
    </row>
    <row r="60" spans="1:12" x14ac:dyDescent="0.25">
      <c r="A60" s="28" t="s">
        <v>218</v>
      </c>
      <c r="B60" s="29">
        <v>13</v>
      </c>
      <c r="C60" s="29">
        <v>1</v>
      </c>
      <c r="D60" s="30">
        <f t="shared" si="7"/>
        <v>94343.990333333335</v>
      </c>
      <c r="E60" s="30">
        <v>2830319.71</v>
      </c>
      <c r="F60" s="30">
        <f t="shared" si="8"/>
        <v>2830319.71</v>
      </c>
      <c r="G60" s="31"/>
      <c r="H60" s="31"/>
      <c r="I60" s="30">
        <f t="shared" si="9"/>
        <v>1226471.8743333335</v>
      </c>
      <c r="J60">
        <f t="shared" si="3"/>
        <v>122647.18743333335</v>
      </c>
      <c r="K60">
        <f t="shared" si="4"/>
        <v>23302.965612333337</v>
      </c>
      <c r="L60" s="79">
        <f t="shared" si="5"/>
        <v>1372422.0273790001</v>
      </c>
    </row>
    <row r="61" spans="1:12" x14ac:dyDescent="0.25">
      <c r="A61" s="28" t="s">
        <v>220</v>
      </c>
      <c r="B61" s="29">
        <v>30</v>
      </c>
      <c r="C61" s="29">
        <v>1</v>
      </c>
      <c r="D61" s="30">
        <f t="shared" si="7"/>
        <v>94343.990333333335</v>
      </c>
      <c r="E61" s="30">
        <v>2830319.71</v>
      </c>
      <c r="F61" s="30">
        <f t="shared" si="8"/>
        <v>2830319.71</v>
      </c>
      <c r="G61" s="31"/>
      <c r="H61" s="31"/>
      <c r="I61" s="30">
        <f t="shared" si="9"/>
        <v>2830319.71</v>
      </c>
      <c r="J61">
        <f t="shared" si="3"/>
        <v>283031.97100000002</v>
      </c>
      <c r="K61">
        <f t="shared" si="4"/>
        <v>53776.074490000006</v>
      </c>
      <c r="L61" s="79">
        <f t="shared" si="5"/>
        <v>3167127.7554899999</v>
      </c>
    </row>
    <row r="62" spans="1:12" x14ac:dyDescent="0.25">
      <c r="A62" s="28" t="s">
        <v>220</v>
      </c>
      <c r="B62" s="29">
        <v>18</v>
      </c>
      <c r="C62" s="29">
        <v>1</v>
      </c>
      <c r="D62" s="30">
        <f t="shared" si="7"/>
        <v>94343.990333333335</v>
      </c>
      <c r="E62" s="30">
        <v>2830319.71</v>
      </c>
      <c r="F62" s="30">
        <f t="shared" si="8"/>
        <v>2830319.71</v>
      </c>
      <c r="G62" s="31"/>
      <c r="H62" s="31"/>
      <c r="I62" s="30">
        <f t="shared" si="9"/>
        <v>1698191.8260000001</v>
      </c>
      <c r="J62">
        <f t="shared" si="3"/>
        <v>169819.18260000003</v>
      </c>
      <c r="K62">
        <f t="shared" si="4"/>
        <v>32265.644694000006</v>
      </c>
      <c r="L62" s="79">
        <f t="shared" si="5"/>
        <v>1900276.6532940001</v>
      </c>
    </row>
    <row r="63" spans="1:12" x14ac:dyDescent="0.25">
      <c r="A63" s="28" t="s">
        <v>220</v>
      </c>
      <c r="B63" s="29">
        <v>5</v>
      </c>
      <c r="C63" s="29">
        <v>1</v>
      </c>
      <c r="D63" s="30">
        <f t="shared" si="7"/>
        <v>94343.990333333335</v>
      </c>
      <c r="E63" s="30">
        <v>2830319.71</v>
      </c>
      <c r="F63" s="30">
        <f t="shared" si="8"/>
        <v>2830319.71</v>
      </c>
      <c r="G63" s="31"/>
      <c r="H63" s="31"/>
      <c r="I63" s="30">
        <f t="shared" si="9"/>
        <v>471719.95166666666</v>
      </c>
      <c r="J63">
        <f t="shared" si="3"/>
        <v>47171.995166666668</v>
      </c>
      <c r="K63">
        <f t="shared" si="4"/>
        <v>8962.6790816666671</v>
      </c>
      <c r="L63" s="79">
        <f t="shared" si="5"/>
        <v>527854.62591499998</v>
      </c>
    </row>
    <row r="64" spans="1:12" x14ac:dyDescent="0.25">
      <c r="A64" s="28" t="s">
        <v>221</v>
      </c>
      <c r="B64" s="29">
        <v>30</v>
      </c>
      <c r="C64" s="29">
        <v>2</v>
      </c>
      <c r="D64" s="30">
        <f t="shared" si="7"/>
        <v>94343.990333333335</v>
      </c>
      <c r="E64" s="30">
        <v>2830319.71</v>
      </c>
      <c r="F64" s="30">
        <f t="shared" si="8"/>
        <v>5660639.4199999999</v>
      </c>
      <c r="G64" s="31"/>
      <c r="H64" s="31"/>
      <c r="I64" s="30">
        <f t="shared" si="9"/>
        <v>5660639.4199999999</v>
      </c>
      <c r="J64">
        <f t="shared" si="3"/>
        <v>566063.94200000004</v>
      </c>
      <c r="K64">
        <f t="shared" si="4"/>
        <v>107552.14898000001</v>
      </c>
      <c r="L64" s="79">
        <f t="shared" si="5"/>
        <v>6334255.5109799998</v>
      </c>
    </row>
    <row r="65" spans="1:12" x14ac:dyDescent="0.25">
      <c r="A65" s="28" t="s">
        <v>222</v>
      </c>
      <c r="B65" s="29">
        <v>30</v>
      </c>
      <c r="C65" s="29">
        <v>1</v>
      </c>
      <c r="D65" s="30">
        <f t="shared" si="7"/>
        <v>94343.990333333335</v>
      </c>
      <c r="E65" s="30">
        <v>2830319.71</v>
      </c>
      <c r="F65" s="30">
        <f t="shared" si="8"/>
        <v>2830319.71</v>
      </c>
      <c r="G65" s="31"/>
      <c r="H65" s="31"/>
      <c r="I65" s="30">
        <f t="shared" si="9"/>
        <v>2830319.71</v>
      </c>
      <c r="J65">
        <f t="shared" si="3"/>
        <v>283031.97100000002</v>
      </c>
      <c r="K65">
        <f t="shared" si="4"/>
        <v>53776.074490000006</v>
      </c>
      <c r="L65" s="79">
        <f t="shared" si="5"/>
        <v>3167127.7554899999</v>
      </c>
    </row>
    <row r="66" spans="1:12" x14ac:dyDescent="0.25">
      <c r="A66" s="28" t="s">
        <v>223</v>
      </c>
      <c r="B66" s="29">
        <v>30</v>
      </c>
      <c r="C66" s="29">
        <v>1</v>
      </c>
      <c r="D66" s="30">
        <f t="shared" si="7"/>
        <v>94343.990333333335</v>
      </c>
      <c r="E66" s="30">
        <v>2830319.71</v>
      </c>
      <c r="F66" s="30">
        <f t="shared" si="8"/>
        <v>2830319.71</v>
      </c>
      <c r="G66" s="31"/>
      <c r="H66" s="31"/>
      <c r="I66" s="30">
        <f t="shared" si="9"/>
        <v>2830319.71</v>
      </c>
      <c r="J66">
        <f t="shared" si="3"/>
        <v>283031.97100000002</v>
      </c>
      <c r="K66">
        <f t="shared" si="4"/>
        <v>53776.074490000006</v>
      </c>
      <c r="L66" s="79">
        <f t="shared" si="5"/>
        <v>3167127.7554899999</v>
      </c>
    </row>
    <row r="67" spans="1:12" x14ac:dyDescent="0.25">
      <c r="A67" s="28" t="s">
        <v>225</v>
      </c>
      <c r="B67" s="29">
        <v>30</v>
      </c>
      <c r="C67" s="29">
        <v>1</v>
      </c>
      <c r="D67" s="30">
        <f t="shared" si="7"/>
        <v>94343.990333333335</v>
      </c>
      <c r="E67" s="30">
        <v>2830319.71</v>
      </c>
      <c r="F67" s="30">
        <v>2830319.71</v>
      </c>
      <c r="G67" s="31"/>
      <c r="H67" s="31"/>
      <c r="I67" s="30">
        <f t="shared" si="9"/>
        <v>2830319.71</v>
      </c>
      <c r="J67">
        <f t="shared" si="3"/>
        <v>283031.97100000002</v>
      </c>
      <c r="K67">
        <f t="shared" si="4"/>
        <v>53776.074490000006</v>
      </c>
      <c r="L67" s="79">
        <f t="shared" si="5"/>
        <v>3167127.7554899999</v>
      </c>
    </row>
    <row r="68" spans="1:12" x14ac:dyDescent="0.25">
      <c r="A68" s="101" t="s">
        <v>202</v>
      </c>
      <c r="B68" s="101"/>
      <c r="C68" s="101"/>
      <c r="D68" s="101"/>
      <c r="E68" s="101"/>
      <c r="F68" s="101"/>
      <c r="G68" s="101"/>
      <c r="H68" s="101"/>
      <c r="I68" s="32">
        <f>SUM(I44:I67)</f>
        <v>105665269.17333332</v>
      </c>
      <c r="J68">
        <f t="shared" si="3"/>
        <v>10566526.917333333</v>
      </c>
      <c r="K68">
        <f t="shared" si="4"/>
        <v>2007640.1142933334</v>
      </c>
      <c r="L68" s="79">
        <f t="shared" si="5"/>
        <v>118239436.20495999</v>
      </c>
    </row>
    <row r="69" spans="1:12" x14ac:dyDescent="0.25">
      <c r="A69" s="102" t="s">
        <v>230</v>
      </c>
      <c r="B69" s="103"/>
      <c r="C69" s="103"/>
      <c r="D69" s="103"/>
      <c r="E69" s="103"/>
      <c r="F69" s="103"/>
      <c r="G69" s="103"/>
      <c r="H69" s="103"/>
      <c r="I69" s="104"/>
      <c r="L69" s="79"/>
    </row>
    <row r="70" spans="1:12" ht="36" x14ac:dyDescent="0.25">
      <c r="A70" s="23" t="s">
        <v>193</v>
      </c>
      <c r="B70" s="23" t="s">
        <v>194</v>
      </c>
      <c r="C70" s="23" t="s">
        <v>201</v>
      </c>
      <c r="D70" s="23" t="s">
        <v>196</v>
      </c>
      <c r="E70" s="23" t="s">
        <v>176</v>
      </c>
      <c r="F70" s="23" t="s">
        <v>195</v>
      </c>
      <c r="G70" s="23" t="s">
        <v>197</v>
      </c>
      <c r="H70" s="23" t="s">
        <v>198</v>
      </c>
      <c r="I70" s="23" t="s">
        <v>199</v>
      </c>
      <c r="L70" s="79"/>
    </row>
    <row r="71" spans="1:12" x14ac:dyDescent="0.25">
      <c r="A71" s="28" t="s">
        <v>203</v>
      </c>
      <c r="B71" s="29">
        <v>30</v>
      </c>
      <c r="C71" s="29">
        <v>1</v>
      </c>
      <c r="D71" s="30">
        <f t="shared" ref="D71:D74" si="10">E71/30</f>
        <v>94343.990333333335</v>
      </c>
      <c r="E71" s="30">
        <v>2830319.71</v>
      </c>
      <c r="F71" s="30">
        <v>2830319.71</v>
      </c>
      <c r="G71" s="31"/>
      <c r="H71" s="31"/>
      <c r="I71" s="30">
        <f t="shared" ref="I71:I74" si="11">D71*C71*B71</f>
        <v>2830319.71</v>
      </c>
      <c r="J71">
        <f t="shared" ref="J71:J82" si="12">+I71*0.1</f>
        <v>283031.97100000002</v>
      </c>
      <c r="K71">
        <f t="shared" ref="K71:K82" si="13">+J71*0.19</f>
        <v>53776.074490000006</v>
      </c>
      <c r="L71" s="79">
        <f t="shared" ref="L71:L82" si="14">SUM(I71:K71)</f>
        <v>3167127.7554899999</v>
      </c>
    </row>
    <row r="72" spans="1:12" x14ac:dyDescent="0.25">
      <c r="A72" s="28" t="s">
        <v>204</v>
      </c>
      <c r="B72" s="29">
        <v>26</v>
      </c>
      <c r="C72" s="29">
        <v>1</v>
      </c>
      <c r="D72" s="30">
        <f t="shared" si="10"/>
        <v>94343.990333333335</v>
      </c>
      <c r="E72" s="30">
        <v>2830319.71</v>
      </c>
      <c r="F72" s="30">
        <v>2830319.71</v>
      </c>
      <c r="G72" s="31"/>
      <c r="H72" s="31"/>
      <c r="I72" s="30">
        <f t="shared" si="11"/>
        <v>2452943.7486666669</v>
      </c>
      <c r="J72">
        <f t="shared" si="12"/>
        <v>245294.37486666671</v>
      </c>
      <c r="K72">
        <f t="shared" si="13"/>
        <v>46605.931224666674</v>
      </c>
      <c r="L72" s="79">
        <f t="shared" si="14"/>
        <v>2744844.0547580002</v>
      </c>
    </row>
    <row r="73" spans="1:12" x14ac:dyDescent="0.25">
      <c r="A73" s="28" t="s">
        <v>205</v>
      </c>
      <c r="B73" s="29">
        <v>30</v>
      </c>
      <c r="C73" s="29">
        <v>1</v>
      </c>
      <c r="D73" s="30">
        <f t="shared" si="10"/>
        <v>94343.990333333335</v>
      </c>
      <c r="E73" s="30">
        <v>2830319.71</v>
      </c>
      <c r="F73" s="30">
        <v>2830319.71</v>
      </c>
      <c r="G73" s="31"/>
      <c r="H73" s="31"/>
      <c r="I73" s="30">
        <f t="shared" si="11"/>
        <v>2830319.71</v>
      </c>
      <c r="J73">
        <f t="shared" si="12"/>
        <v>283031.97100000002</v>
      </c>
      <c r="K73">
        <f t="shared" si="13"/>
        <v>53776.074490000006</v>
      </c>
      <c r="L73" s="79">
        <f t="shared" si="14"/>
        <v>3167127.7554899999</v>
      </c>
    </row>
    <row r="74" spans="1:12" x14ac:dyDescent="0.25">
      <c r="A74" s="28" t="s">
        <v>221</v>
      </c>
      <c r="B74" s="29">
        <v>30</v>
      </c>
      <c r="C74" s="29">
        <v>1</v>
      </c>
      <c r="D74" s="30">
        <f t="shared" si="10"/>
        <v>94343.990333333335</v>
      </c>
      <c r="E74" s="30">
        <v>2830319.71</v>
      </c>
      <c r="F74" s="30">
        <v>2830319.71</v>
      </c>
      <c r="G74" s="31"/>
      <c r="H74" s="31"/>
      <c r="I74" s="30">
        <f t="shared" si="11"/>
        <v>2830319.71</v>
      </c>
      <c r="J74">
        <f t="shared" si="12"/>
        <v>283031.97100000002</v>
      </c>
      <c r="K74">
        <f t="shared" si="13"/>
        <v>53776.074490000006</v>
      </c>
      <c r="L74" s="79">
        <f t="shared" si="14"/>
        <v>3167127.7554899999</v>
      </c>
    </row>
    <row r="75" spans="1:12" x14ac:dyDescent="0.25">
      <c r="A75" s="101" t="s">
        <v>202</v>
      </c>
      <c r="B75" s="101"/>
      <c r="C75" s="101"/>
      <c r="D75" s="101"/>
      <c r="E75" s="101"/>
      <c r="F75" s="101"/>
      <c r="G75" s="101"/>
      <c r="H75" s="101"/>
      <c r="I75" s="32">
        <f>SUM(I71:I74)</f>
        <v>10943902.878666667</v>
      </c>
      <c r="J75">
        <f t="shared" si="12"/>
        <v>1094390.2878666667</v>
      </c>
      <c r="K75">
        <f t="shared" si="13"/>
        <v>207934.15469466668</v>
      </c>
      <c r="L75" s="79">
        <f t="shared" si="14"/>
        <v>12246227.321228001</v>
      </c>
    </row>
    <row r="76" spans="1:12" x14ac:dyDescent="0.25">
      <c r="A76" s="102" t="s">
        <v>231</v>
      </c>
      <c r="B76" s="103"/>
      <c r="C76" s="103"/>
      <c r="D76" s="103"/>
      <c r="E76" s="103"/>
      <c r="F76" s="103"/>
      <c r="G76" s="103"/>
      <c r="H76" s="103"/>
      <c r="I76" s="104"/>
      <c r="J76">
        <f t="shared" si="12"/>
        <v>0</v>
      </c>
      <c r="K76">
        <f t="shared" si="13"/>
        <v>0</v>
      </c>
      <c r="L76" s="79">
        <f t="shared" si="14"/>
        <v>0</v>
      </c>
    </row>
    <row r="77" spans="1:12" ht="36" x14ac:dyDescent="0.25">
      <c r="A77" s="23" t="s">
        <v>193</v>
      </c>
      <c r="B77" s="23" t="s">
        <v>194</v>
      </c>
      <c r="C77" s="23" t="s">
        <v>201</v>
      </c>
      <c r="D77" s="23" t="s">
        <v>196</v>
      </c>
      <c r="E77" s="23" t="s">
        <v>176</v>
      </c>
      <c r="F77" s="23" t="s">
        <v>195</v>
      </c>
      <c r="G77" s="23" t="s">
        <v>197</v>
      </c>
      <c r="H77" s="23" t="s">
        <v>198</v>
      </c>
      <c r="I77" s="23" t="s">
        <v>199</v>
      </c>
      <c r="L77" s="79"/>
    </row>
    <row r="78" spans="1:12" x14ac:dyDescent="0.25">
      <c r="A78" s="28" t="s">
        <v>203</v>
      </c>
      <c r="B78" s="29">
        <v>30</v>
      </c>
      <c r="C78" s="29">
        <v>2</v>
      </c>
      <c r="D78" s="30">
        <f t="shared" ref="D78:D81" si="15">E78/30</f>
        <v>94343.990333333335</v>
      </c>
      <c r="E78" s="30">
        <v>2830319.71</v>
      </c>
      <c r="F78" s="30">
        <v>2830319.71</v>
      </c>
      <c r="G78" s="31"/>
      <c r="H78" s="31"/>
      <c r="I78" s="30">
        <f t="shared" ref="I78:I81" si="16">D78*C78*B78</f>
        <v>5660639.4199999999</v>
      </c>
      <c r="J78">
        <f t="shared" si="12"/>
        <v>566063.94200000004</v>
      </c>
      <c r="K78">
        <f t="shared" si="13"/>
        <v>107552.14898000001</v>
      </c>
      <c r="L78" s="79">
        <f t="shared" si="14"/>
        <v>6334255.5109799998</v>
      </c>
    </row>
    <row r="79" spans="1:12" x14ac:dyDescent="0.25">
      <c r="A79" s="28" t="s">
        <v>212</v>
      </c>
      <c r="B79" s="29">
        <v>30</v>
      </c>
      <c r="C79" s="29">
        <v>1</v>
      </c>
      <c r="D79" s="30">
        <f t="shared" si="15"/>
        <v>94343.990333333335</v>
      </c>
      <c r="E79" s="30">
        <v>2830319.71</v>
      </c>
      <c r="F79" s="30">
        <v>2830319.71</v>
      </c>
      <c r="G79" s="31"/>
      <c r="H79" s="31"/>
      <c r="I79" s="30">
        <f t="shared" si="16"/>
        <v>2830319.71</v>
      </c>
      <c r="J79">
        <f t="shared" si="12"/>
        <v>283031.97100000002</v>
      </c>
      <c r="K79">
        <f t="shared" si="13"/>
        <v>53776.074490000006</v>
      </c>
      <c r="L79" s="79">
        <f t="shared" si="14"/>
        <v>3167127.7554899999</v>
      </c>
    </row>
    <row r="80" spans="1:12" x14ac:dyDescent="0.25">
      <c r="A80" s="28" t="s">
        <v>213</v>
      </c>
      <c r="B80" s="29">
        <v>29</v>
      </c>
      <c r="C80" s="29">
        <v>1</v>
      </c>
      <c r="D80" s="30">
        <f t="shared" si="15"/>
        <v>94343.990333333335</v>
      </c>
      <c r="E80" s="30">
        <v>2830319.71</v>
      </c>
      <c r="F80" s="30">
        <v>2830319.71</v>
      </c>
      <c r="G80" s="31"/>
      <c r="H80" s="31"/>
      <c r="I80" s="30">
        <f t="shared" si="16"/>
        <v>2735975.7196666668</v>
      </c>
      <c r="J80">
        <f t="shared" si="12"/>
        <v>273597.57196666667</v>
      </c>
      <c r="K80">
        <f t="shared" si="13"/>
        <v>51983.53867366667</v>
      </c>
      <c r="L80" s="79">
        <f t="shared" si="14"/>
        <v>3061556.8303070003</v>
      </c>
    </row>
    <row r="81" spans="1:12" x14ac:dyDescent="0.25">
      <c r="A81" s="28" t="s">
        <v>220</v>
      </c>
      <c r="B81" s="29">
        <v>30</v>
      </c>
      <c r="C81" s="29">
        <v>1</v>
      </c>
      <c r="D81" s="30">
        <f t="shared" si="15"/>
        <v>94343.990333333335</v>
      </c>
      <c r="E81" s="30">
        <v>2830319.71</v>
      </c>
      <c r="F81" s="30">
        <v>2830319.71</v>
      </c>
      <c r="G81" s="31"/>
      <c r="H81" s="31"/>
      <c r="I81" s="30">
        <f t="shared" si="16"/>
        <v>2830319.71</v>
      </c>
      <c r="J81">
        <f t="shared" si="12"/>
        <v>283031.97100000002</v>
      </c>
      <c r="K81">
        <f t="shared" si="13"/>
        <v>53776.074490000006</v>
      </c>
      <c r="L81" s="79">
        <f t="shared" si="14"/>
        <v>3167127.7554899999</v>
      </c>
    </row>
    <row r="82" spans="1:12" x14ac:dyDescent="0.25">
      <c r="A82" s="101" t="s">
        <v>202</v>
      </c>
      <c r="B82" s="101"/>
      <c r="C82" s="101"/>
      <c r="D82" s="101"/>
      <c r="E82" s="101"/>
      <c r="F82" s="101"/>
      <c r="G82" s="101"/>
      <c r="H82" s="101"/>
      <c r="I82" s="32">
        <f>SUM(I78:I81)</f>
        <v>14057254.559666667</v>
      </c>
      <c r="J82">
        <f t="shared" si="12"/>
        <v>1405725.4559666668</v>
      </c>
      <c r="K82">
        <f t="shared" si="13"/>
        <v>267087.83663366671</v>
      </c>
      <c r="L82" s="79">
        <f t="shared" si="14"/>
        <v>15730067.852267001</v>
      </c>
    </row>
    <row r="84" spans="1:12" ht="18.75" x14ac:dyDescent="0.3">
      <c r="H84" s="36" t="s">
        <v>232</v>
      </c>
      <c r="I84" s="37">
        <f>I82+I75+I68+I41</f>
        <v>513136963.4230001</v>
      </c>
    </row>
  </sheetData>
  <autoFilter ref="A5:M82" xr:uid="{5BCDAF33-3F19-43DC-9A1B-05EF93DDB8CE}"/>
  <mergeCells count="9">
    <mergeCell ref="A75:H75"/>
    <mergeCell ref="A76:I76"/>
    <mergeCell ref="A82:H82"/>
    <mergeCell ref="B2:I2"/>
    <mergeCell ref="A4:I4"/>
    <mergeCell ref="A41:H41"/>
    <mergeCell ref="A42:I42"/>
    <mergeCell ref="A68:H68"/>
    <mergeCell ref="A69:I69"/>
  </mergeCells>
  <dataValidations count="1">
    <dataValidation type="list" allowBlank="1" showInputMessage="1" showErrorMessage="1" sqref="B2" xr:uid="{313F2B8A-C125-4A36-B2AC-F5B7ADEDA380}"/>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D6263E-986D-438A-ACA0-634C52057AC5}">
  <dimension ref="A1:X27"/>
  <sheetViews>
    <sheetView workbookViewId="0">
      <selection activeCell="AD24" sqref="AD24"/>
    </sheetView>
  </sheetViews>
  <sheetFormatPr baseColWidth="10" defaultRowHeight="15" x14ac:dyDescent="0.25"/>
  <cols>
    <col min="1" max="1" width="65" bestFit="1" customWidth="1"/>
    <col min="2" max="2" width="14.7109375" style="10" hidden="1" customWidth="1"/>
    <col min="3" max="23" width="14.7109375" hidden="1" customWidth="1"/>
    <col min="24" max="24" width="19.5703125" customWidth="1"/>
  </cols>
  <sheetData>
    <row r="1" spans="1:24" ht="76.5" x14ac:dyDescent="0.25">
      <c r="A1" s="4" t="s">
        <v>44</v>
      </c>
      <c r="B1" s="15" t="s">
        <v>147</v>
      </c>
      <c r="C1" s="13" t="s">
        <v>148</v>
      </c>
      <c r="D1" s="13" t="s">
        <v>149</v>
      </c>
      <c r="E1" s="13" t="s">
        <v>150</v>
      </c>
      <c r="F1" s="13" t="s">
        <v>151</v>
      </c>
      <c r="G1" s="13" t="s">
        <v>153</v>
      </c>
      <c r="H1" s="13" t="s">
        <v>154</v>
      </c>
      <c r="I1" s="13" t="s">
        <v>155</v>
      </c>
      <c r="J1" s="13" t="s">
        <v>156</v>
      </c>
      <c r="K1" s="13" t="s">
        <v>157</v>
      </c>
      <c r="L1" s="13" t="s">
        <v>190</v>
      </c>
      <c r="M1" s="13" t="s">
        <v>158</v>
      </c>
      <c r="N1" s="13" t="s">
        <v>159</v>
      </c>
      <c r="O1" s="13" t="s">
        <v>160</v>
      </c>
      <c r="P1" s="13" t="s">
        <v>191</v>
      </c>
      <c r="Q1" s="13" t="s">
        <v>161</v>
      </c>
      <c r="R1" s="13" t="s">
        <v>162</v>
      </c>
      <c r="S1" s="13" t="s">
        <v>163</v>
      </c>
      <c r="T1" s="13" t="s">
        <v>164</v>
      </c>
      <c r="U1" s="13" t="s">
        <v>165</v>
      </c>
      <c r="V1" s="13" t="s">
        <v>166</v>
      </c>
      <c r="W1" s="13" t="s">
        <v>167</v>
      </c>
      <c r="X1" s="20" t="s">
        <v>192</v>
      </c>
    </row>
    <row r="2" spans="1:24" x14ac:dyDescent="0.25">
      <c r="A2" s="5" t="s">
        <v>203</v>
      </c>
      <c r="B2" s="16">
        <v>0</v>
      </c>
      <c r="C2" s="14">
        <v>0</v>
      </c>
      <c r="D2" s="16">
        <v>5229</v>
      </c>
      <c r="E2" s="16">
        <v>3486</v>
      </c>
      <c r="F2" s="16">
        <v>0</v>
      </c>
      <c r="G2" s="16">
        <v>0</v>
      </c>
      <c r="H2" s="16">
        <v>267792</v>
      </c>
      <c r="I2" s="16">
        <v>89910</v>
      </c>
      <c r="J2" s="16">
        <v>27352</v>
      </c>
      <c r="K2" s="16">
        <v>0</v>
      </c>
      <c r="L2" s="16">
        <v>0</v>
      </c>
      <c r="M2" s="16">
        <v>958804</v>
      </c>
      <c r="N2" s="16">
        <v>982234</v>
      </c>
      <c r="O2" s="16">
        <v>0</v>
      </c>
      <c r="P2" s="16">
        <v>26465</v>
      </c>
      <c r="Q2" s="16">
        <v>331872</v>
      </c>
      <c r="R2" s="16">
        <v>473400</v>
      </c>
      <c r="S2" s="16">
        <v>0</v>
      </c>
      <c r="T2" s="16">
        <v>0</v>
      </c>
      <c r="U2" s="16">
        <v>25292</v>
      </c>
      <c r="V2" s="16">
        <v>0</v>
      </c>
      <c r="W2" s="16">
        <v>64698</v>
      </c>
      <c r="X2" s="19">
        <f>SUM(B2:W2)</f>
        <v>3256534</v>
      </c>
    </row>
    <row r="3" spans="1:24" x14ac:dyDescent="0.25">
      <c r="A3" s="5" t="s">
        <v>204</v>
      </c>
      <c r="B3" s="16">
        <v>0</v>
      </c>
      <c r="C3" s="14">
        <v>0</v>
      </c>
      <c r="D3" s="16">
        <v>0</v>
      </c>
      <c r="E3" s="16">
        <v>3486</v>
      </c>
      <c r="F3" s="16">
        <v>0</v>
      </c>
      <c r="G3" s="16">
        <v>0</v>
      </c>
      <c r="H3" s="16">
        <v>153024</v>
      </c>
      <c r="I3" s="16">
        <v>39960</v>
      </c>
      <c r="J3" s="16">
        <v>13676</v>
      </c>
      <c r="K3" s="16">
        <v>0</v>
      </c>
      <c r="L3" s="16">
        <v>0</v>
      </c>
      <c r="M3" s="16">
        <v>205458</v>
      </c>
      <c r="N3" s="16">
        <v>223235</v>
      </c>
      <c r="O3" s="16">
        <v>0</v>
      </c>
      <c r="P3" s="16">
        <v>10586</v>
      </c>
      <c r="Q3" s="16">
        <v>82968</v>
      </c>
      <c r="R3" s="16">
        <v>157800</v>
      </c>
      <c r="S3" s="16">
        <v>0</v>
      </c>
      <c r="T3" s="16">
        <v>52600</v>
      </c>
      <c r="U3" s="16">
        <v>0</v>
      </c>
      <c r="V3" s="16">
        <v>0</v>
      </c>
      <c r="W3" s="16">
        <v>0</v>
      </c>
      <c r="X3" s="19">
        <f t="shared" ref="X3:X26" si="0">SUM(B3:W3)</f>
        <v>942793</v>
      </c>
    </row>
    <row r="4" spans="1:24" x14ac:dyDescent="0.25">
      <c r="A4" s="5" t="s">
        <v>205</v>
      </c>
      <c r="B4" s="16">
        <v>0</v>
      </c>
      <c r="C4" s="14">
        <v>0</v>
      </c>
      <c r="D4" s="16">
        <v>0</v>
      </c>
      <c r="E4" s="16">
        <v>1743</v>
      </c>
      <c r="F4" s="16">
        <v>0</v>
      </c>
      <c r="G4" s="16">
        <v>0</v>
      </c>
      <c r="H4" s="16">
        <v>76512</v>
      </c>
      <c r="I4" s="16">
        <v>9990</v>
      </c>
      <c r="J4" s="16">
        <v>13676</v>
      </c>
      <c r="K4" s="16">
        <v>0</v>
      </c>
      <c r="L4" s="16">
        <v>0</v>
      </c>
      <c r="M4" s="16">
        <v>68486</v>
      </c>
      <c r="N4" s="16">
        <v>223235</v>
      </c>
      <c r="O4" s="16">
        <v>0</v>
      </c>
      <c r="P4" s="16">
        <v>5293</v>
      </c>
      <c r="Q4" s="16">
        <v>41484</v>
      </c>
      <c r="R4" s="16">
        <v>78900</v>
      </c>
      <c r="S4" s="16">
        <v>0</v>
      </c>
      <c r="T4" s="16">
        <v>52600</v>
      </c>
      <c r="U4" s="16">
        <v>0</v>
      </c>
      <c r="V4" s="16">
        <v>0</v>
      </c>
      <c r="W4" s="16">
        <v>0</v>
      </c>
      <c r="X4" s="19">
        <f t="shared" si="0"/>
        <v>571919</v>
      </c>
    </row>
    <row r="5" spans="1:24" x14ac:dyDescent="0.25">
      <c r="A5" s="5" t="s">
        <v>206</v>
      </c>
      <c r="B5" s="17">
        <v>0</v>
      </c>
      <c r="C5" s="14">
        <v>0</v>
      </c>
      <c r="D5" s="18">
        <v>0</v>
      </c>
      <c r="E5" s="18">
        <v>0</v>
      </c>
      <c r="F5" s="18">
        <v>0</v>
      </c>
      <c r="G5" s="18">
        <v>0</v>
      </c>
      <c r="H5" s="18">
        <v>0</v>
      </c>
      <c r="I5" s="18">
        <v>0</v>
      </c>
      <c r="J5" s="18">
        <v>0</v>
      </c>
      <c r="K5" s="18">
        <v>0</v>
      </c>
      <c r="L5" s="18">
        <v>0</v>
      </c>
      <c r="M5" s="18">
        <v>0</v>
      </c>
      <c r="N5" s="18">
        <v>0</v>
      </c>
      <c r="O5" s="18">
        <v>0</v>
      </c>
      <c r="P5" s="18">
        <v>0</v>
      </c>
      <c r="Q5" s="18">
        <v>0</v>
      </c>
      <c r="R5" s="18">
        <v>0</v>
      </c>
      <c r="S5" s="18">
        <v>0</v>
      </c>
      <c r="T5" s="18">
        <v>0</v>
      </c>
      <c r="U5" s="18">
        <v>0</v>
      </c>
      <c r="V5" s="18">
        <v>0</v>
      </c>
      <c r="W5" s="16">
        <v>0</v>
      </c>
      <c r="X5" s="19">
        <f t="shared" si="0"/>
        <v>0</v>
      </c>
    </row>
    <row r="6" spans="1:24" x14ac:dyDescent="0.25">
      <c r="A6" s="5" t="s">
        <v>207</v>
      </c>
      <c r="B6" s="16">
        <v>3355</v>
      </c>
      <c r="C6" s="14">
        <v>0</v>
      </c>
      <c r="D6" s="16">
        <v>0</v>
      </c>
      <c r="E6" s="16">
        <v>1743</v>
      </c>
      <c r="F6" s="16">
        <v>0</v>
      </c>
      <c r="G6" s="16">
        <v>0</v>
      </c>
      <c r="H6" s="16">
        <v>76512</v>
      </c>
      <c r="I6" s="16">
        <v>9990</v>
      </c>
      <c r="J6" s="16">
        <v>13676</v>
      </c>
      <c r="K6" s="16">
        <v>0</v>
      </c>
      <c r="L6" s="16">
        <v>0</v>
      </c>
      <c r="M6" s="16">
        <v>136972</v>
      </c>
      <c r="N6" s="16">
        <v>357176</v>
      </c>
      <c r="O6" s="16">
        <v>0</v>
      </c>
      <c r="P6" s="16">
        <v>5293</v>
      </c>
      <c r="Q6" s="16">
        <v>41484</v>
      </c>
      <c r="R6" s="16">
        <v>78900</v>
      </c>
      <c r="S6" s="16">
        <v>0</v>
      </c>
      <c r="T6" s="16">
        <v>52600</v>
      </c>
      <c r="U6" s="16">
        <v>0</v>
      </c>
      <c r="V6" s="16">
        <v>0</v>
      </c>
      <c r="W6" s="16">
        <v>0</v>
      </c>
      <c r="X6" s="19">
        <f t="shared" si="0"/>
        <v>777701</v>
      </c>
    </row>
    <row r="7" spans="1:24" x14ac:dyDescent="0.25">
      <c r="A7" s="5" t="s">
        <v>208</v>
      </c>
      <c r="B7" s="16">
        <v>1342</v>
      </c>
      <c r="C7" s="14">
        <v>0</v>
      </c>
      <c r="D7" s="16">
        <v>0</v>
      </c>
      <c r="E7" s="16">
        <v>1743</v>
      </c>
      <c r="F7" s="16">
        <v>0</v>
      </c>
      <c r="G7" s="16">
        <v>0</v>
      </c>
      <c r="H7" s="16">
        <v>76512</v>
      </c>
      <c r="I7" s="16">
        <v>9990</v>
      </c>
      <c r="J7" s="16">
        <v>13676</v>
      </c>
      <c r="K7" s="16">
        <v>0</v>
      </c>
      <c r="L7" s="16">
        <v>0</v>
      </c>
      <c r="M7" s="16">
        <v>68486</v>
      </c>
      <c r="N7" s="16">
        <v>133941</v>
      </c>
      <c r="O7" s="16">
        <v>0</v>
      </c>
      <c r="P7" s="16">
        <v>5293</v>
      </c>
      <c r="Q7" s="16">
        <v>41484</v>
      </c>
      <c r="R7" s="16">
        <v>78900</v>
      </c>
      <c r="S7" s="16">
        <v>0</v>
      </c>
      <c r="T7" s="16">
        <v>52600</v>
      </c>
      <c r="U7" s="16">
        <v>0</v>
      </c>
      <c r="V7" s="16">
        <v>0</v>
      </c>
      <c r="W7" s="16">
        <v>0</v>
      </c>
      <c r="X7" s="19">
        <f t="shared" si="0"/>
        <v>483967</v>
      </c>
    </row>
    <row r="8" spans="1:24" x14ac:dyDescent="0.25">
      <c r="A8" s="5" t="s">
        <v>209</v>
      </c>
      <c r="B8" s="16">
        <v>1342</v>
      </c>
      <c r="C8" s="14">
        <v>0</v>
      </c>
      <c r="D8" s="16">
        <v>0</v>
      </c>
      <c r="E8" s="16">
        <v>1743</v>
      </c>
      <c r="F8" s="16">
        <v>0</v>
      </c>
      <c r="G8" s="16">
        <v>0</v>
      </c>
      <c r="H8" s="16">
        <v>76512</v>
      </c>
      <c r="I8" s="16">
        <v>9990</v>
      </c>
      <c r="J8" s="16">
        <v>13676</v>
      </c>
      <c r="K8" s="16">
        <v>0</v>
      </c>
      <c r="L8" s="16">
        <v>0</v>
      </c>
      <c r="M8" s="16">
        <v>68486</v>
      </c>
      <c r="N8" s="16">
        <v>133941</v>
      </c>
      <c r="O8" s="16">
        <v>0</v>
      </c>
      <c r="P8" s="16">
        <v>5293</v>
      </c>
      <c r="Q8" s="16">
        <v>41484</v>
      </c>
      <c r="R8" s="16">
        <v>78900</v>
      </c>
      <c r="S8" s="16">
        <v>0</v>
      </c>
      <c r="T8" s="16">
        <v>52600</v>
      </c>
      <c r="U8" s="16">
        <v>0</v>
      </c>
      <c r="V8" s="16">
        <v>0</v>
      </c>
      <c r="W8" s="16">
        <v>0</v>
      </c>
      <c r="X8" s="19">
        <f t="shared" si="0"/>
        <v>483967</v>
      </c>
    </row>
    <row r="9" spans="1:24" x14ac:dyDescent="0.25">
      <c r="A9" s="5" t="s">
        <v>210</v>
      </c>
      <c r="B9" s="16">
        <v>1342</v>
      </c>
      <c r="C9" s="14">
        <v>0</v>
      </c>
      <c r="D9" s="16">
        <v>0</v>
      </c>
      <c r="E9" s="16">
        <v>1743</v>
      </c>
      <c r="F9" s="16">
        <v>0</v>
      </c>
      <c r="G9" s="16">
        <v>0</v>
      </c>
      <c r="H9" s="16">
        <v>76512</v>
      </c>
      <c r="I9" s="16">
        <v>9990</v>
      </c>
      <c r="J9" s="16">
        <v>13676</v>
      </c>
      <c r="K9" s="16">
        <v>0</v>
      </c>
      <c r="L9" s="16">
        <v>0</v>
      </c>
      <c r="M9" s="16">
        <v>68486</v>
      </c>
      <c r="N9" s="16">
        <v>133941</v>
      </c>
      <c r="O9" s="16">
        <v>0</v>
      </c>
      <c r="P9" s="16">
        <v>5293</v>
      </c>
      <c r="Q9" s="16">
        <v>41484</v>
      </c>
      <c r="R9" s="16">
        <v>78900</v>
      </c>
      <c r="S9" s="16">
        <v>0</v>
      </c>
      <c r="T9" s="16">
        <v>52600</v>
      </c>
      <c r="U9" s="16">
        <v>0</v>
      </c>
      <c r="V9" s="16">
        <v>0</v>
      </c>
      <c r="W9" s="16">
        <v>0</v>
      </c>
      <c r="X9" s="19">
        <f t="shared" si="0"/>
        <v>483967</v>
      </c>
    </row>
    <row r="10" spans="1:24" x14ac:dyDescent="0.25">
      <c r="A10" s="5" t="s">
        <v>211</v>
      </c>
      <c r="B10" s="16">
        <v>1342</v>
      </c>
      <c r="C10" s="14">
        <v>0</v>
      </c>
      <c r="D10" s="16">
        <v>0</v>
      </c>
      <c r="E10" s="16">
        <v>1743</v>
      </c>
      <c r="F10" s="16">
        <v>0</v>
      </c>
      <c r="G10" s="16">
        <v>0</v>
      </c>
      <c r="H10" s="16">
        <v>76512</v>
      </c>
      <c r="I10" s="16">
        <v>9990</v>
      </c>
      <c r="J10" s="16">
        <v>13676</v>
      </c>
      <c r="K10" s="16">
        <v>0</v>
      </c>
      <c r="L10" s="16">
        <v>0</v>
      </c>
      <c r="M10" s="16">
        <v>68486</v>
      </c>
      <c r="N10" s="16">
        <v>133941</v>
      </c>
      <c r="O10" s="16">
        <v>0</v>
      </c>
      <c r="P10" s="16">
        <v>5293</v>
      </c>
      <c r="Q10" s="16">
        <v>41484</v>
      </c>
      <c r="R10" s="16">
        <v>78900</v>
      </c>
      <c r="S10" s="16">
        <v>0</v>
      </c>
      <c r="T10" s="16">
        <v>52600</v>
      </c>
      <c r="U10" s="16">
        <v>0</v>
      </c>
      <c r="V10" s="16">
        <v>0</v>
      </c>
      <c r="W10" s="16">
        <v>0</v>
      </c>
      <c r="X10" s="19">
        <f t="shared" si="0"/>
        <v>483967</v>
      </c>
    </row>
    <row r="11" spans="1:24" x14ac:dyDescent="0.25">
      <c r="A11" s="5" t="s">
        <v>212</v>
      </c>
      <c r="B11" s="16">
        <v>1342</v>
      </c>
      <c r="C11" s="14">
        <v>0</v>
      </c>
      <c r="D11" s="16">
        <v>0</v>
      </c>
      <c r="E11" s="16">
        <v>1743</v>
      </c>
      <c r="F11" s="16">
        <v>0</v>
      </c>
      <c r="G11" s="16">
        <v>0</v>
      </c>
      <c r="H11" s="16">
        <v>76512</v>
      </c>
      <c r="I11" s="16">
        <v>9990</v>
      </c>
      <c r="J11" s="16">
        <v>13676</v>
      </c>
      <c r="K11" s="16">
        <v>0</v>
      </c>
      <c r="L11" s="16">
        <v>0</v>
      </c>
      <c r="M11" s="16">
        <v>136972</v>
      </c>
      <c r="N11" s="16">
        <v>178588</v>
      </c>
      <c r="O11" s="16">
        <v>0</v>
      </c>
      <c r="P11" s="16">
        <v>5293</v>
      </c>
      <c r="Q11" s="16">
        <v>41484</v>
      </c>
      <c r="R11" s="16">
        <v>78900</v>
      </c>
      <c r="S11" s="16">
        <v>0</v>
      </c>
      <c r="T11" s="16">
        <v>52600</v>
      </c>
      <c r="U11" s="16">
        <v>0</v>
      </c>
      <c r="V11" s="16">
        <v>0</v>
      </c>
      <c r="W11" s="16">
        <v>0</v>
      </c>
      <c r="X11" s="19">
        <f t="shared" si="0"/>
        <v>597100</v>
      </c>
    </row>
    <row r="12" spans="1:24" x14ac:dyDescent="0.25">
      <c r="A12" s="5" t="s">
        <v>213</v>
      </c>
      <c r="B12" s="16">
        <v>1342</v>
      </c>
      <c r="C12" s="14">
        <v>0</v>
      </c>
      <c r="D12" s="16">
        <v>0</v>
      </c>
      <c r="E12" s="16">
        <v>1743</v>
      </c>
      <c r="F12" s="16">
        <v>0</v>
      </c>
      <c r="G12" s="16">
        <v>0</v>
      </c>
      <c r="H12" s="16">
        <v>76512</v>
      </c>
      <c r="I12" s="16">
        <v>9990</v>
      </c>
      <c r="J12" s="16">
        <v>13676</v>
      </c>
      <c r="K12" s="16">
        <v>0</v>
      </c>
      <c r="L12" s="16">
        <v>0</v>
      </c>
      <c r="M12" s="16">
        <v>68486</v>
      </c>
      <c r="N12" s="16">
        <v>133941</v>
      </c>
      <c r="O12" s="16">
        <v>0</v>
      </c>
      <c r="P12" s="16">
        <v>5293</v>
      </c>
      <c r="Q12" s="16">
        <v>41484</v>
      </c>
      <c r="R12" s="16">
        <v>78900</v>
      </c>
      <c r="S12" s="16">
        <v>0</v>
      </c>
      <c r="T12" s="16">
        <v>52600</v>
      </c>
      <c r="U12" s="16">
        <v>0</v>
      </c>
      <c r="V12" s="16">
        <v>0</v>
      </c>
      <c r="W12" s="16">
        <v>0</v>
      </c>
      <c r="X12" s="19">
        <f t="shared" si="0"/>
        <v>483967</v>
      </c>
    </row>
    <row r="13" spans="1:24" x14ac:dyDescent="0.25">
      <c r="A13" s="5" t="s">
        <v>214</v>
      </c>
      <c r="B13" s="16">
        <v>1342</v>
      </c>
      <c r="C13" s="14">
        <v>0</v>
      </c>
      <c r="D13" s="16">
        <v>0</v>
      </c>
      <c r="E13" s="16">
        <v>1743</v>
      </c>
      <c r="F13" s="16">
        <v>0</v>
      </c>
      <c r="G13" s="16">
        <v>0</v>
      </c>
      <c r="H13" s="16">
        <v>38256</v>
      </c>
      <c r="I13" s="16">
        <v>9990</v>
      </c>
      <c r="J13" s="16">
        <v>0</v>
      </c>
      <c r="K13" s="16">
        <v>0</v>
      </c>
      <c r="L13" s="16">
        <v>0</v>
      </c>
      <c r="M13" s="16">
        <v>68486</v>
      </c>
      <c r="N13" s="16">
        <v>89294</v>
      </c>
      <c r="O13" s="16">
        <v>0</v>
      </c>
      <c r="P13" s="16">
        <v>0</v>
      </c>
      <c r="Q13" s="16">
        <v>41484</v>
      </c>
      <c r="R13" s="16">
        <v>78900</v>
      </c>
      <c r="S13" s="16">
        <v>0</v>
      </c>
      <c r="T13" s="16">
        <v>0</v>
      </c>
      <c r="U13" s="16">
        <v>0</v>
      </c>
      <c r="V13" s="16">
        <v>0</v>
      </c>
      <c r="W13" s="16">
        <v>0</v>
      </c>
      <c r="X13" s="19">
        <f t="shared" si="0"/>
        <v>329495</v>
      </c>
    </row>
    <row r="14" spans="1:24" x14ac:dyDescent="0.25">
      <c r="A14" s="5" t="s">
        <v>215</v>
      </c>
      <c r="B14" s="16">
        <v>1342</v>
      </c>
      <c r="C14" s="14">
        <v>0</v>
      </c>
      <c r="D14" s="16">
        <v>0</v>
      </c>
      <c r="E14" s="16">
        <v>1743</v>
      </c>
      <c r="F14" s="16">
        <v>0</v>
      </c>
      <c r="G14" s="16">
        <v>0</v>
      </c>
      <c r="H14" s="16">
        <v>38256</v>
      </c>
      <c r="I14" s="16">
        <v>9990</v>
      </c>
      <c r="J14" s="16">
        <v>0</v>
      </c>
      <c r="K14" s="16">
        <v>0</v>
      </c>
      <c r="L14" s="16">
        <v>0</v>
      </c>
      <c r="M14" s="16">
        <v>34243</v>
      </c>
      <c r="N14" s="16">
        <v>89294</v>
      </c>
      <c r="O14" s="16">
        <v>0</v>
      </c>
      <c r="P14" s="16">
        <v>0</v>
      </c>
      <c r="Q14" s="16">
        <v>0</v>
      </c>
      <c r="R14" s="16">
        <v>0</v>
      </c>
      <c r="S14" s="16">
        <v>0</v>
      </c>
      <c r="T14" s="16">
        <v>52600</v>
      </c>
      <c r="U14" s="16">
        <v>0</v>
      </c>
      <c r="V14" s="16">
        <v>0</v>
      </c>
      <c r="W14" s="16">
        <v>0</v>
      </c>
      <c r="X14" s="19">
        <f t="shared" si="0"/>
        <v>227468</v>
      </c>
    </row>
    <row r="15" spans="1:24" x14ac:dyDescent="0.25">
      <c r="A15" s="5" t="s">
        <v>216</v>
      </c>
      <c r="B15" s="16">
        <v>1342</v>
      </c>
      <c r="C15" s="14">
        <v>0</v>
      </c>
      <c r="D15" s="16">
        <v>0</v>
      </c>
      <c r="E15" s="16">
        <v>1743</v>
      </c>
      <c r="F15" s="16">
        <v>0</v>
      </c>
      <c r="G15" s="16">
        <v>0</v>
      </c>
      <c r="H15" s="16">
        <v>38256</v>
      </c>
      <c r="I15" s="16">
        <v>9990</v>
      </c>
      <c r="J15" s="16">
        <v>0</v>
      </c>
      <c r="K15" s="16">
        <v>0</v>
      </c>
      <c r="L15" s="16">
        <v>0</v>
      </c>
      <c r="M15" s="16">
        <v>68486</v>
      </c>
      <c r="N15" s="16">
        <v>44647</v>
      </c>
      <c r="O15" s="16">
        <v>0</v>
      </c>
      <c r="P15" s="16">
        <v>0</v>
      </c>
      <c r="Q15" s="16">
        <v>0</v>
      </c>
      <c r="R15" s="16">
        <v>0</v>
      </c>
      <c r="S15" s="16">
        <v>0</v>
      </c>
      <c r="T15" s="16">
        <v>52600</v>
      </c>
      <c r="U15" s="16">
        <v>0</v>
      </c>
      <c r="V15" s="16">
        <v>0</v>
      </c>
      <c r="W15" s="16">
        <v>0</v>
      </c>
      <c r="X15" s="19">
        <f t="shared" si="0"/>
        <v>217064</v>
      </c>
    </row>
    <row r="16" spans="1:24" x14ac:dyDescent="0.25">
      <c r="A16" s="5" t="s">
        <v>217</v>
      </c>
      <c r="B16" s="16">
        <v>1342</v>
      </c>
      <c r="C16" s="14">
        <v>0</v>
      </c>
      <c r="D16" s="16">
        <v>0</v>
      </c>
      <c r="E16" s="16">
        <v>1743</v>
      </c>
      <c r="F16" s="16">
        <v>0</v>
      </c>
      <c r="G16" s="16">
        <v>0</v>
      </c>
      <c r="H16" s="16">
        <v>38256</v>
      </c>
      <c r="I16" s="16">
        <v>9990</v>
      </c>
      <c r="J16" s="16">
        <v>0</v>
      </c>
      <c r="K16" s="16">
        <v>0</v>
      </c>
      <c r="L16" s="16">
        <v>0</v>
      </c>
      <c r="M16" s="16">
        <v>34243</v>
      </c>
      <c r="N16" s="16">
        <v>89294</v>
      </c>
      <c r="O16" s="16">
        <v>0</v>
      </c>
      <c r="P16" s="16">
        <v>0</v>
      </c>
      <c r="Q16" s="16">
        <v>0</v>
      </c>
      <c r="R16" s="16">
        <v>0</v>
      </c>
      <c r="S16" s="16">
        <v>0</v>
      </c>
      <c r="T16" s="16">
        <v>0</v>
      </c>
      <c r="U16" s="16">
        <v>0</v>
      </c>
      <c r="V16" s="16">
        <v>0</v>
      </c>
      <c r="W16" s="16">
        <v>0</v>
      </c>
      <c r="X16" s="19">
        <f t="shared" si="0"/>
        <v>174868</v>
      </c>
    </row>
    <row r="17" spans="1:24" x14ac:dyDescent="0.25">
      <c r="A17" s="5" t="s">
        <v>218</v>
      </c>
      <c r="B17" s="16">
        <v>1342</v>
      </c>
      <c r="C17" s="14">
        <v>0</v>
      </c>
      <c r="D17" s="16">
        <v>0</v>
      </c>
      <c r="E17" s="16">
        <v>1743</v>
      </c>
      <c r="F17" s="16">
        <v>0</v>
      </c>
      <c r="G17" s="16">
        <v>0</v>
      </c>
      <c r="H17" s="16">
        <v>114768</v>
      </c>
      <c r="I17" s="16">
        <v>9990</v>
      </c>
      <c r="J17" s="16">
        <v>13676</v>
      </c>
      <c r="K17" s="16">
        <v>0</v>
      </c>
      <c r="L17" s="16">
        <v>0</v>
      </c>
      <c r="M17" s="16">
        <v>68486</v>
      </c>
      <c r="N17" s="16">
        <v>133941</v>
      </c>
      <c r="O17" s="16">
        <v>0</v>
      </c>
      <c r="P17" s="16">
        <v>5293</v>
      </c>
      <c r="Q17" s="16">
        <v>41484</v>
      </c>
      <c r="R17" s="16">
        <v>78900</v>
      </c>
      <c r="S17" s="16">
        <v>0</v>
      </c>
      <c r="T17" s="16">
        <v>0</v>
      </c>
      <c r="U17" s="16">
        <v>0</v>
      </c>
      <c r="V17" s="16">
        <v>0</v>
      </c>
      <c r="W17" s="16">
        <v>0</v>
      </c>
      <c r="X17" s="19">
        <f t="shared" si="0"/>
        <v>469623</v>
      </c>
    </row>
    <row r="18" spans="1:24" x14ac:dyDescent="0.25">
      <c r="A18" s="5" t="s">
        <v>219</v>
      </c>
      <c r="B18" s="16">
        <v>1342</v>
      </c>
      <c r="C18" s="14">
        <v>0</v>
      </c>
      <c r="D18" s="16">
        <v>0</v>
      </c>
      <c r="E18" s="16">
        <v>1743</v>
      </c>
      <c r="F18" s="16">
        <v>0</v>
      </c>
      <c r="G18" s="16">
        <v>0</v>
      </c>
      <c r="H18" s="16">
        <v>38256</v>
      </c>
      <c r="I18" s="16">
        <v>9990</v>
      </c>
      <c r="J18" s="16">
        <v>13676</v>
      </c>
      <c r="K18" s="16">
        <v>0</v>
      </c>
      <c r="L18" s="16">
        <v>0</v>
      </c>
      <c r="M18" s="16">
        <v>34243</v>
      </c>
      <c r="N18" s="16">
        <v>89294</v>
      </c>
      <c r="O18" s="16">
        <v>0</v>
      </c>
      <c r="P18" s="16">
        <v>5293</v>
      </c>
      <c r="Q18" s="16">
        <v>0</v>
      </c>
      <c r="R18" s="16">
        <v>0</v>
      </c>
      <c r="S18" s="16">
        <v>0</v>
      </c>
      <c r="T18" s="16">
        <v>52600</v>
      </c>
      <c r="U18" s="16">
        <v>0</v>
      </c>
      <c r="V18" s="16">
        <v>0</v>
      </c>
      <c r="W18" s="16">
        <v>0</v>
      </c>
      <c r="X18" s="19">
        <f t="shared" si="0"/>
        <v>246437</v>
      </c>
    </row>
    <row r="19" spans="1:24" x14ac:dyDescent="0.25">
      <c r="A19" s="5" t="s">
        <v>220</v>
      </c>
      <c r="B19" s="16">
        <v>1342</v>
      </c>
      <c r="C19" s="14">
        <v>0</v>
      </c>
      <c r="D19" s="16">
        <v>0</v>
      </c>
      <c r="E19" s="16">
        <v>1743</v>
      </c>
      <c r="F19" s="16">
        <v>0</v>
      </c>
      <c r="G19" s="16">
        <v>0</v>
      </c>
      <c r="H19" s="16">
        <v>114768</v>
      </c>
      <c r="I19" s="16">
        <v>9990</v>
      </c>
      <c r="J19" s="16">
        <v>13676</v>
      </c>
      <c r="K19" s="16">
        <v>0</v>
      </c>
      <c r="L19" s="16">
        <v>0</v>
      </c>
      <c r="M19" s="16">
        <v>68486</v>
      </c>
      <c r="N19" s="16">
        <v>133941</v>
      </c>
      <c r="O19" s="16">
        <v>0</v>
      </c>
      <c r="P19" s="16">
        <v>5293</v>
      </c>
      <c r="Q19" s="16">
        <v>41484</v>
      </c>
      <c r="R19" s="16">
        <v>78900</v>
      </c>
      <c r="S19" s="16">
        <v>0</v>
      </c>
      <c r="T19" s="16">
        <v>0</v>
      </c>
      <c r="U19" s="16">
        <v>0</v>
      </c>
      <c r="V19" s="16">
        <v>0</v>
      </c>
      <c r="W19" s="16">
        <v>0</v>
      </c>
      <c r="X19" s="19">
        <f t="shared" si="0"/>
        <v>469623</v>
      </c>
    </row>
    <row r="20" spans="1:24" x14ac:dyDescent="0.25">
      <c r="A20" s="5" t="s">
        <v>221</v>
      </c>
      <c r="B20" s="16">
        <v>1342</v>
      </c>
      <c r="C20" s="14">
        <v>0</v>
      </c>
      <c r="D20" s="16">
        <v>0</v>
      </c>
      <c r="E20" s="16">
        <v>1743</v>
      </c>
      <c r="F20" s="16">
        <v>0</v>
      </c>
      <c r="G20" s="16">
        <v>0</v>
      </c>
      <c r="H20" s="16">
        <v>38256</v>
      </c>
      <c r="I20" s="16">
        <v>9990</v>
      </c>
      <c r="J20" s="16">
        <v>13676</v>
      </c>
      <c r="K20" s="16">
        <v>0</v>
      </c>
      <c r="L20" s="16">
        <v>0</v>
      </c>
      <c r="M20" s="16">
        <v>34243</v>
      </c>
      <c r="N20" s="16">
        <v>89294</v>
      </c>
      <c r="O20" s="16">
        <v>0</v>
      </c>
      <c r="P20" s="16">
        <v>5293</v>
      </c>
      <c r="Q20" s="16">
        <v>0</v>
      </c>
      <c r="R20" s="16">
        <v>78900</v>
      </c>
      <c r="S20" s="16">
        <v>0</v>
      </c>
      <c r="T20" s="16">
        <v>0</v>
      </c>
      <c r="U20" s="16">
        <v>0</v>
      </c>
      <c r="V20" s="16">
        <v>0</v>
      </c>
      <c r="W20" s="16">
        <v>0</v>
      </c>
      <c r="X20" s="19">
        <f t="shared" si="0"/>
        <v>272737</v>
      </c>
    </row>
    <row r="21" spans="1:24" x14ac:dyDescent="0.25">
      <c r="A21" s="5" t="s">
        <v>222</v>
      </c>
      <c r="B21" s="16">
        <v>1342</v>
      </c>
      <c r="C21" s="14">
        <v>0</v>
      </c>
      <c r="D21" s="16">
        <v>0</v>
      </c>
      <c r="E21" s="16">
        <v>1743</v>
      </c>
      <c r="F21" s="16">
        <v>0</v>
      </c>
      <c r="G21" s="16">
        <v>0</v>
      </c>
      <c r="H21" s="16">
        <v>38256</v>
      </c>
      <c r="I21" s="16">
        <v>9990</v>
      </c>
      <c r="J21" s="16">
        <v>13676</v>
      </c>
      <c r="K21" s="16">
        <v>0</v>
      </c>
      <c r="L21" s="16">
        <v>0</v>
      </c>
      <c r="M21" s="16">
        <v>34243</v>
      </c>
      <c r="N21" s="16">
        <v>89294</v>
      </c>
      <c r="O21" s="16">
        <v>0</v>
      </c>
      <c r="P21" s="16">
        <v>5293</v>
      </c>
      <c r="Q21" s="16">
        <v>0</v>
      </c>
      <c r="R21" s="16">
        <v>78900</v>
      </c>
      <c r="S21" s="16">
        <v>0</v>
      </c>
      <c r="T21" s="16">
        <v>0</v>
      </c>
      <c r="U21" s="16">
        <v>0</v>
      </c>
      <c r="V21" s="16">
        <v>0</v>
      </c>
      <c r="W21" s="16">
        <v>0</v>
      </c>
      <c r="X21" s="19">
        <f t="shared" si="0"/>
        <v>272737</v>
      </c>
    </row>
    <row r="22" spans="1:24" x14ac:dyDescent="0.25">
      <c r="A22" s="5" t="s">
        <v>223</v>
      </c>
      <c r="B22" s="16">
        <v>1342</v>
      </c>
      <c r="C22" s="14">
        <v>0</v>
      </c>
      <c r="D22" s="16">
        <v>0</v>
      </c>
      <c r="E22" s="16">
        <v>1743</v>
      </c>
      <c r="F22" s="16">
        <v>0</v>
      </c>
      <c r="G22" s="16">
        <v>0</v>
      </c>
      <c r="H22" s="16">
        <v>38256</v>
      </c>
      <c r="I22" s="16">
        <v>9990</v>
      </c>
      <c r="J22" s="16">
        <v>13676</v>
      </c>
      <c r="K22" s="16">
        <v>0</v>
      </c>
      <c r="L22" s="16">
        <v>0</v>
      </c>
      <c r="M22" s="16">
        <v>34243</v>
      </c>
      <c r="N22" s="16">
        <v>89294</v>
      </c>
      <c r="O22" s="16">
        <v>0</v>
      </c>
      <c r="P22" s="16">
        <v>5293</v>
      </c>
      <c r="Q22" s="16">
        <v>0</v>
      </c>
      <c r="R22" s="16">
        <v>78900</v>
      </c>
      <c r="S22" s="16">
        <v>0</v>
      </c>
      <c r="T22" s="16">
        <v>0</v>
      </c>
      <c r="U22" s="16">
        <v>0</v>
      </c>
      <c r="V22" s="16">
        <v>0</v>
      </c>
      <c r="W22" s="16">
        <v>0</v>
      </c>
      <c r="X22" s="19">
        <f t="shared" si="0"/>
        <v>272737</v>
      </c>
    </row>
    <row r="23" spans="1:24" x14ac:dyDescent="0.25">
      <c r="A23" s="5" t="s">
        <v>224</v>
      </c>
      <c r="B23" s="16">
        <v>1342</v>
      </c>
      <c r="C23" s="14">
        <v>0</v>
      </c>
      <c r="D23" s="16">
        <v>0</v>
      </c>
      <c r="E23" s="16">
        <v>1743</v>
      </c>
      <c r="F23" s="16">
        <v>0</v>
      </c>
      <c r="G23" s="16">
        <v>0</v>
      </c>
      <c r="H23" s="16">
        <v>38256</v>
      </c>
      <c r="I23" s="16">
        <v>9990</v>
      </c>
      <c r="J23" s="16">
        <v>13676</v>
      </c>
      <c r="K23" s="16">
        <v>0</v>
      </c>
      <c r="L23" s="16">
        <v>0</v>
      </c>
      <c r="M23" s="16">
        <v>34243</v>
      </c>
      <c r="N23" s="16">
        <v>89294</v>
      </c>
      <c r="O23" s="16">
        <v>0</v>
      </c>
      <c r="P23" s="16">
        <v>5293</v>
      </c>
      <c r="Q23" s="16">
        <v>0</v>
      </c>
      <c r="R23" s="16">
        <v>78900</v>
      </c>
      <c r="S23" s="16">
        <v>0</v>
      </c>
      <c r="T23" s="16">
        <v>0</v>
      </c>
      <c r="U23" s="16">
        <v>0</v>
      </c>
      <c r="V23" s="16">
        <v>0</v>
      </c>
      <c r="W23" s="16">
        <v>0</v>
      </c>
      <c r="X23" s="19">
        <f t="shared" si="0"/>
        <v>272737</v>
      </c>
    </row>
    <row r="24" spans="1:24" x14ac:dyDescent="0.25">
      <c r="A24" s="5" t="s">
        <v>225</v>
      </c>
      <c r="B24" s="16">
        <v>1342</v>
      </c>
      <c r="C24" s="14">
        <v>0</v>
      </c>
      <c r="D24" s="16">
        <v>0</v>
      </c>
      <c r="E24" s="16">
        <v>1743</v>
      </c>
      <c r="F24" s="16">
        <v>0</v>
      </c>
      <c r="G24" s="16">
        <v>0</v>
      </c>
      <c r="H24" s="16">
        <v>38256</v>
      </c>
      <c r="I24" s="16">
        <v>9990</v>
      </c>
      <c r="J24" s="16">
        <v>13676</v>
      </c>
      <c r="K24" s="16">
        <v>0</v>
      </c>
      <c r="L24" s="16">
        <v>0</v>
      </c>
      <c r="M24" s="16">
        <v>34243</v>
      </c>
      <c r="N24" s="16">
        <v>89294</v>
      </c>
      <c r="O24" s="16">
        <v>0</v>
      </c>
      <c r="P24" s="16">
        <v>5293</v>
      </c>
      <c r="Q24" s="16">
        <v>0</v>
      </c>
      <c r="R24" s="16">
        <v>78900</v>
      </c>
      <c r="S24" s="16">
        <v>0</v>
      </c>
      <c r="T24" s="16">
        <v>0</v>
      </c>
      <c r="U24" s="16">
        <v>0</v>
      </c>
      <c r="V24" s="16">
        <v>0</v>
      </c>
      <c r="W24" s="16">
        <v>0</v>
      </c>
      <c r="X24" s="19">
        <f t="shared" si="0"/>
        <v>272737</v>
      </c>
    </row>
    <row r="25" spans="1:24" x14ac:dyDescent="0.25">
      <c r="A25" s="5" t="s">
        <v>226</v>
      </c>
      <c r="B25" s="16">
        <v>1342</v>
      </c>
      <c r="C25" s="14">
        <v>0</v>
      </c>
      <c r="D25" s="16">
        <v>0</v>
      </c>
      <c r="E25" s="16">
        <v>1743</v>
      </c>
      <c r="F25" s="16">
        <v>0</v>
      </c>
      <c r="G25" s="16">
        <v>0</v>
      </c>
      <c r="H25" s="16">
        <v>38256</v>
      </c>
      <c r="I25" s="16">
        <v>9990</v>
      </c>
      <c r="J25" s="16">
        <v>13676</v>
      </c>
      <c r="K25" s="16">
        <v>0</v>
      </c>
      <c r="L25" s="16">
        <v>0</v>
      </c>
      <c r="M25" s="16">
        <v>34243</v>
      </c>
      <c r="N25" s="16">
        <v>89294</v>
      </c>
      <c r="O25" s="16">
        <v>0</v>
      </c>
      <c r="P25" s="16">
        <v>5293</v>
      </c>
      <c r="Q25" s="16">
        <v>0</v>
      </c>
      <c r="R25" s="16">
        <v>78900</v>
      </c>
      <c r="S25" s="16">
        <v>0</v>
      </c>
      <c r="T25" s="16">
        <v>0</v>
      </c>
      <c r="U25" s="16">
        <v>0</v>
      </c>
      <c r="V25" s="16">
        <v>0</v>
      </c>
      <c r="W25" s="16">
        <v>0</v>
      </c>
      <c r="X25" s="19">
        <f t="shared" si="0"/>
        <v>272737</v>
      </c>
    </row>
    <row r="26" spans="1:24" x14ac:dyDescent="0.25">
      <c r="A26" s="5" t="s">
        <v>227</v>
      </c>
      <c r="B26" s="16">
        <v>1342</v>
      </c>
      <c r="C26" s="14">
        <v>0</v>
      </c>
      <c r="D26" s="16">
        <v>0</v>
      </c>
      <c r="E26" s="16">
        <v>1743</v>
      </c>
      <c r="F26" s="16">
        <v>0</v>
      </c>
      <c r="G26" s="16">
        <v>0</v>
      </c>
      <c r="H26" s="16">
        <v>38256</v>
      </c>
      <c r="I26" s="16">
        <v>9990</v>
      </c>
      <c r="J26" s="16">
        <v>13676</v>
      </c>
      <c r="K26" s="16">
        <v>0</v>
      </c>
      <c r="L26" s="16">
        <v>0</v>
      </c>
      <c r="M26" s="16">
        <v>34243</v>
      </c>
      <c r="N26" s="16">
        <v>89294</v>
      </c>
      <c r="O26" s="16">
        <v>0</v>
      </c>
      <c r="P26" s="16">
        <v>5293</v>
      </c>
      <c r="Q26" s="16">
        <v>0</v>
      </c>
      <c r="R26" s="16">
        <v>78900</v>
      </c>
      <c r="S26" s="16">
        <v>0</v>
      </c>
      <c r="T26" s="16">
        <v>52600</v>
      </c>
      <c r="U26" s="16">
        <v>0</v>
      </c>
      <c r="V26" s="16">
        <v>0</v>
      </c>
      <c r="W26" s="16">
        <v>0</v>
      </c>
      <c r="X26" s="19">
        <f t="shared" si="0"/>
        <v>325337</v>
      </c>
    </row>
    <row r="27" spans="1:24" ht="15.75" x14ac:dyDescent="0.25">
      <c r="B27" s="10">
        <f>SUM(B2:B26)</f>
        <v>30195</v>
      </c>
      <c r="C27" s="10">
        <f t="shared" ref="C27:W27" si="1">SUM(C2:C26)</f>
        <v>0</v>
      </c>
      <c r="D27" s="10">
        <f t="shared" si="1"/>
        <v>5229</v>
      </c>
      <c r="E27" s="10">
        <f t="shared" si="1"/>
        <v>45318</v>
      </c>
      <c r="F27" s="10">
        <f t="shared" si="1"/>
        <v>0</v>
      </c>
      <c r="G27" s="10">
        <f t="shared" si="1"/>
        <v>0</v>
      </c>
      <c r="H27" s="10">
        <f t="shared" si="1"/>
        <v>1721520</v>
      </c>
      <c r="I27" s="10">
        <f t="shared" si="1"/>
        <v>349650</v>
      </c>
      <c r="J27" s="10">
        <f t="shared" si="1"/>
        <v>287196</v>
      </c>
      <c r="K27" s="10">
        <f t="shared" si="1"/>
        <v>0</v>
      </c>
      <c r="L27" s="10">
        <f t="shared" si="1"/>
        <v>0</v>
      </c>
      <c r="M27" s="10">
        <f t="shared" si="1"/>
        <v>2465496</v>
      </c>
      <c r="N27" s="10">
        <f t="shared" si="1"/>
        <v>3928936</v>
      </c>
      <c r="O27" s="10">
        <f t="shared" si="1"/>
        <v>0</v>
      </c>
      <c r="P27" s="10">
        <f t="shared" si="1"/>
        <v>132325</v>
      </c>
      <c r="Q27" s="10">
        <f t="shared" si="1"/>
        <v>871164</v>
      </c>
      <c r="R27" s="10">
        <f t="shared" si="1"/>
        <v>2051400</v>
      </c>
      <c r="S27" s="10">
        <f t="shared" si="1"/>
        <v>0</v>
      </c>
      <c r="T27" s="10">
        <f t="shared" si="1"/>
        <v>683800</v>
      </c>
      <c r="U27" s="10">
        <f t="shared" si="1"/>
        <v>25292</v>
      </c>
      <c r="V27" s="10">
        <f t="shared" si="1"/>
        <v>0</v>
      </c>
      <c r="W27" s="10">
        <f t="shared" si="1"/>
        <v>64698</v>
      </c>
      <c r="X27" s="21">
        <f>SUM(X2:X26)</f>
        <v>12662219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DEFINITIVO</vt:lpstr>
      <vt:lpstr>PRE FACTURA NOVIEMBRE</vt:lpstr>
      <vt:lpstr>INSUMOS POR SEDES</vt:lpstr>
      <vt:lpstr>PERSONAL</vt:lpstr>
      <vt:lpstr>MAQ POR SEDES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Miguel Angel Lopez Jimenez</dc:creator>
  <cp:lastModifiedBy>Edgar Edidier Avila Benavides</cp:lastModifiedBy>
  <cp:lastPrinted>2025-03-31T21:00:32Z</cp:lastPrinted>
  <dcterms:created xsi:type="dcterms:W3CDTF">2025-03-11T17:09:46Z</dcterms:created>
  <dcterms:modified xsi:type="dcterms:W3CDTF">2026-03-02T15:46:52Z</dcterms:modified>
</cp:coreProperties>
</file>